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\Documents\Allotment\2018 AGM papers\"/>
    </mc:Choice>
  </mc:AlternateContent>
  <xr:revisionPtr revIDLastSave="0" documentId="8_{1F562610-AB46-451E-8185-34D8508320D6}" xr6:coauthVersionLast="38" xr6:coauthVersionMax="38" xr10:uidLastSave="{00000000-0000-0000-0000-000000000000}"/>
  <bookViews>
    <workbookView xWindow="0" yWindow="0" windowWidth="19200" windowHeight="11325" activeTab="3" xr2:uid="{00000000-000D-0000-FFFF-FFFF00000000}"/>
  </bookViews>
  <sheets>
    <sheet name="Sheet1" sheetId="1" r:id="rId1"/>
    <sheet name="MAIN" sheetId="2" r:id="rId2"/>
    <sheet name="Sheet3" sheetId="3" r:id="rId3"/>
    <sheet name="3 YEARS" sheetId="4" r:id="rId4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50" i="4" l="1"/>
  <c r="L50" i="4"/>
  <c r="K50" i="4"/>
  <c r="J50" i="4" s="1"/>
  <c r="M45" i="4"/>
  <c r="M51" i="4" s="1"/>
  <c r="L45" i="4"/>
  <c r="K45" i="4"/>
  <c r="F46" i="4"/>
  <c r="F36" i="4"/>
  <c r="B33" i="4"/>
  <c r="C37" i="4" s="1"/>
  <c r="F21" i="4"/>
  <c r="B21" i="4"/>
  <c r="C22" i="4" s="1"/>
  <c r="J45" i="4" l="1"/>
  <c r="L51" i="4"/>
  <c r="K51" i="4"/>
  <c r="G6" i="4"/>
  <c r="G22" i="4" s="1"/>
  <c r="C39" i="4"/>
  <c r="G26" i="4"/>
  <c r="G37" i="4" s="1"/>
  <c r="V5" i="2"/>
  <c r="V10" i="2" s="1"/>
  <c r="F2" i="3"/>
  <c r="F3" i="3" s="1"/>
  <c r="F4" i="3" s="1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N7" i="3"/>
  <c r="G39" i="4" l="1"/>
  <c r="L7" i="2"/>
  <c r="L23" i="2"/>
  <c r="O9" i="2"/>
  <c r="O11" i="2"/>
  <c r="N20" i="2"/>
  <c r="P19" i="2"/>
  <c r="P18" i="2"/>
  <c r="N17" i="2"/>
  <c r="P22" i="2"/>
  <c r="O16" i="2"/>
  <c r="O12" i="2"/>
  <c r="O15" i="2"/>
  <c r="O13" i="2"/>
  <c r="O10" i="2"/>
  <c r="P4" i="2"/>
  <c r="P7" i="2" s="1"/>
  <c r="O3" i="2"/>
  <c r="O7" i="2" s="1"/>
  <c r="L2" i="2"/>
  <c r="P23" i="2" l="1"/>
  <c r="N23" i="2"/>
  <c r="O23" i="2"/>
  <c r="O25" i="2" s="1"/>
  <c r="N7" i="2"/>
  <c r="P25" i="2"/>
  <c r="W2" i="2" s="1"/>
  <c r="W5" i="2" s="1"/>
  <c r="W10" i="2" s="1"/>
  <c r="L25" i="2"/>
  <c r="L30" i="2" s="1"/>
  <c r="D37" i="2"/>
  <c r="D13" i="2"/>
  <c r="D47" i="2"/>
  <c r="D56" i="2" s="1"/>
  <c r="H22" i="2"/>
  <c r="G21" i="2"/>
  <c r="G20" i="2"/>
  <c r="G19" i="2"/>
  <c r="G17" i="2"/>
  <c r="G16" i="2"/>
  <c r="G15" i="2"/>
  <c r="G14" i="2"/>
  <c r="D2" i="2"/>
  <c r="H4" i="2"/>
  <c r="H13" i="2" s="1"/>
  <c r="G3" i="2"/>
  <c r="G13" i="2" s="1"/>
  <c r="F12" i="2"/>
  <c r="F6" i="2"/>
  <c r="F11" i="2"/>
  <c r="F10" i="2"/>
  <c r="F9" i="2"/>
  <c r="F8" i="2"/>
  <c r="F7" i="2"/>
  <c r="F5" i="2"/>
  <c r="G36" i="2"/>
  <c r="G35" i="2"/>
  <c r="F34" i="2"/>
  <c r="F33" i="2"/>
  <c r="G32" i="2"/>
  <c r="F31" i="2"/>
  <c r="F30" i="2"/>
  <c r="F29" i="2"/>
  <c r="G28" i="2"/>
  <c r="G27" i="2"/>
  <c r="H26" i="2"/>
  <c r="H25" i="2"/>
  <c r="F23" i="2"/>
  <c r="G18" i="2"/>
  <c r="D39" i="2" l="1"/>
  <c r="D57" i="2" s="1"/>
  <c r="G37" i="2"/>
  <c r="F37" i="2"/>
  <c r="F13" i="2"/>
  <c r="H37" i="2"/>
  <c r="H39" i="2" s="1"/>
  <c r="G39" i="2"/>
  <c r="N25" i="2"/>
  <c r="U2" i="2" s="1"/>
  <c r="U5" i="2" s="1"/>
  <c r="F4" i="1"/>
  <c r="F5" i="1" s="1"/>
  <c r="F6" i="1" s="1"/>
  <c r="F7" i="1" s="1"/>
  <c r="F8" i="1" s="1"/>
  <c r="F9" i="1" s="1"/>
  <c r="F10" i="1" s="1"/>
  <c r="F11" i="1" s="1"/>
  <c r="F12" i="1" s="1"/>
  <c r="F14" i="1" s="1"/>
  <c r="F15" i="1" s="1"/>
  <c r="F3" i="1"/>
  <c r="U10" i="2" l="1"/>
  <c r="T10" i="2" s="1"/>
  <c r="T13" i="2" s="1"/>
  <c r="T5" i="2"/>
  <c r="F39" i="2"/>
</calcChain>
</file>

<file path=xl/sharedStrings.xml><?xml version="1.0" encoding="utf-8"?>
<sst xmlns="http://schemas.openxmlformats.org/spreadsheetml/2006/main" count="314" uniqueCount="138">
  <si>
    <t>C Sweeney - 3yrs website</t>
  </si>
  <si>
    <t>RHS Affiliation/Insurance</t>
  </si>
  <si>
    <t>Generator, cable, oil etc.</t>
  </si>
  <si>
    <t>Padlock Welding</t>
  </si>
  <si>
    <t>Plant Sale Income</t>
  </si>
  <si>
    <t>Harington Trust</t>
  </si>
  <si>
    <t>Opening Balance</t>
  </si>
  <si>
    <t>BodPave</t>
  </si>
  <si>
    <t>Shingle for BodPave</t>
  </si>
  <si>
    <t>Haringey Budget Payment</t>
  </si>
  <si>
    <t>balance at 31/03/2017</t>
  </si>
  <si>
    <t>balance at 31/03/2016</t>
  </si>
  <si>
    <t>RHS renewal  (1 Feb 2017 - 31 Jan 2018)</t>
  </si>
  <si>
    <t>Haringey Budget Allocation</t>
  </si>
  <si>
    <t>Plant Sale</t>
  </si>
  <si>
    <t>The Harrington Scheme donation</t>
  </si>
  <si>
    <t>M Parkin tree surgeons</t>
  </si>
  <si>
    <t>Site and shed keys</t>
  </si>
  <si>
    <t>materials for trading shed roof + one saw blade</t>
  </si>
  <si>
    <t>Shingle for Bodpave</t>
  </si>
  <si>
    <t>shed</t>
  </si>
  <si>
    <t>maintenance</t>
  </si>
  <si>
    <t>site</t>
  </si>
  <si>
    <t>shingle</t>
  </si>
  <si>
    <t>padlock chain (welded to new spare locks)</t>
  </si>
  <si>
    <t>butane cyclinder</t>
  </si>
  <si>
    <t>RHS  90/75/35</t>
  </si>
  <si>
    <t>1000 compostable cups</t>
  </si>
  <si>
    <t>2 flasks</t>
  </si>
  <si>
    <t>wheelbarrow repairs</t>
  </si>
  <si>
    <t>shed supplies</t>
  </si>
  <si>
    <t>shed supplies (seeds)</t>
  </si>
  <si>
    <t>shed expenses (Julia)</t>
  </si>
  <si>
    <t>shed expenses (Lynn)</t>
  </si>
  <si>
    <t>bodpave (no receipt)</t>
  </si>
  <si>
    <t>K Mullarkey - waste removal plot 15</t>
  </si>
  <si>
    <t>CHADAHS</t>
  </si>
  <si>
    <t>shed receipts</t>
  </si>
  <si>
    <t>total</t>
  </si>
  <si>
    <t xml:space="preserve">total income </t>
  </si>
  <si>
    <t>total expense</t>
  </si>
  <si>
    <t>cheques not presented at 31/03/18</t>
  </si>
  <si>
    <t>receipts post 31/03/18</t>
  </si>
  <si>
    <t>creditors</t>
  </si>
  <si>
    <t xml:space="preserve">Gary Sycamore </t>
  </si>
  <si>
    <t>bagged shingle and a fiver…</t>
  </si>
  <si>
    <t>bank balance</t>
  </si>
  <si>
    <t>difference accts vs bank.</t>
  </si>
  <si>
    <t>buildings repairs</t>
  </si>
  <si>
    <t>shed expenses</t>
  </si>
  <si>
    <t>waste removal</t>
  </si>
  <si>
    <t>tree works</t>
  </si>
  <si>
    <t xml:space="preserve">Bodpave </t>
  </si>
  <si>
    <t>RHS  90/75/35*</t>
  </si>
  <si>
    <t>*RHS</t>
  </si>
  <si>
    <t>RHS = £35 membership, £90 public liability insurance, £75 buildings/contents insurance.</t>
  </si>
  <si>
    <t>less cheques not presented</t>
  </si>
  <si>
    <t>difference vs accounts</t>
  </si>
  <si>
    <t>Closing Balance</t>
  </si>
  <si>
    <t>unchanged from last reconciliation</t>
  </si>
  <si>
    <t>cq</t>
  </si>
  <si>
    <t>cr</t>
  </si>
  <si>
    <t>counter dr</t>
  </si>
  <si>
    <t>bodpave</t>
  </si>
  <si>
    <t>shredding and tree work</t>
  </si>
  <si>
    <t>balance includes 392.00 compost refund.</t>
  </si>
  <si>
    <t>plant sale proceeds</t>
  </si>
  <si>
    <t>3/4/18</t>
  </si>
  <si>
    <t>5/4/18</t>
  </si>
  <si>
    <t>6/4/18</t>
  </si>
  <si>
    <t>9/4/18</t>
  </si>
  <si>
    <t>10/4/18</t>
  </si>
  <si>
    <t>20/4/18</t>
  </si>
  <si>
    <t>26/4/18</t>
  </si>
  <si>
    <t>2/5/18</t>
  </si>
  <si>
    <t>8/5/18</t>
  </si>
  <si>
    <t>9/5/18</t>
  </si>
  <si>
    <t>12/5/18</t>
  </si>
  <si>
    <t>15/5/18</t>
  </si>
  <si>
    <t>23/5/18</t>
  </si>
  <si>
    <t>24/5/18</t>
  </si>
  <si>
    <t>29/5/18</t>
  </si>
  <si>
    <t>5/6/18</t>
  </si>
  <si>
    <t>8/6/18</t>
  </si>
  <si>
    <t>14/6/18</t>
  </si>
  <si>
    <t>20/6/18</t>
  </si>
  <si>
    <t>28/6/18</t>
  </si>
  <si>
    <t>29/6/18</t>
  </si>
  <si>
    <t>3/7/18</t>
  </si>
  <si>
    <t>13/7/18</t>
  </si>
  <si>
    <t>19/7/18</t>
  </si>
  <si>
    <t>26/7/18</t>
  </si>
  <si>
    <t>starting balance</t>
  </si>
  <si>
    <t xml:space="preserve">plot clearance </t>
  </si>
  <si>
    <t>included in prev accounts</t>
  </si>
  <si>
    <t>cheques in accounts</t>
  </si>
  <si>
    <t>site keys</t>
  </si>
  <si>
    <t>harrington scheme</t>
  </si>
  <si>
    <t>Shed Receipts</t>
  </si>
  <si>
    <t>sub-total</t>
  </si>
  <si>
    <t>Shed supplies/costs</t>
  </si>
  <si>
    <t>Harrington Scheme</t>
  </si>
  <si>
    <t>Shredding/stump removal</t>
  </si>
  <si>
    <t>Site Keys</t>
  </si>
  <si>
    <t xml:space="preserve">closing balance </t>
  </si>
  <si>
    <t>difference</t>
  </si>
  <si>
    <t>post 01/10/2018</t>
  </si>
  <si>
    <t>Haringey Grant</t>
  </si>
  <si>
    <t>wheelbarrow maintencance</t>
  </si>
  <si>
    <t>included £115 bagged shingle</t>
  </si>
  <si>
    <t>shed stock (purchases)</t>
  </si>
  <si>
    <t>SITE ACCOUNT</t>
  </si>
  <si>
    <t>repairs to water tanks plots 29/31</t>
  </si>
  <si>
    <t>RHS public liability insurance</t>
  </si>
  <si>
    <t>spot welding padlocks to chains</t>
  </si>
  <si>
    <t>footpath repairs - trial run bodpave</t>
  </si>
  <si>
    <t>scaffold boards</t>
  </si>
  <si>
    <t>staple for trading shed + balance re rubbish removal (Bruno)</t>
  </si>
  <si>
    <t>10FB padlock keys - new lock following break-in</t>
  </si>
  <si>
    <t>clearance of Elders @ Montenotte Road gate.</t>
  </si>
  <si>
    <t>new lock (fitted) metal store shed</t>
  </si>
  <si>
    <t>replacement of gate post, Queens Wood gate</t>
  </si>
  <si>
    <t>steel wire and fixings to tension Montenotte Rd gate</t>
  </si>
  <si>
    <t xml:space="preserve">TREASURERS ACCOUNT </t>
  </si>
  <si>
    <t>SH Plot Social - refreshments and copying</t>
  </si>
  <si>
    <t>S H TOTAL SITE FUNDS</t>
  </si>
  <si>
    <t>RHS:</t>
  </si>
  <si>
    <t>Affiliation</t>
  </si>
  <si>
    <t>Insurance for sheds/equipment etc</t>
  </si>
  <si>
    <t>Insurance for public liability</t>
  </si>
  <si>
    <t>Accounts 1st April 2016 to 31st March 2017</t>
  </si>
  <si>
    <t>Accounts 1st April 2015 to 31st March 2016</t>
  </si>
  <si>
    <t>Accounts 1st April 2017 to 31st March 2018</t>
  </si>
  <si>
    <t>Interim Accounts 1st April 2017 to 1st October 2018</t>
  </si>
  <si>
    <t>*RHS = £35 membership, £90 public liability insurance, £70 buildings/contents insurance.</t>
  </si>
  <si>
    <t>RHS  90/70/35* (November 2017)</t>
  </si>
  <si>
    <t>RHS public liability insurance renewal</t>
  </si>
  <si>
    <t>Shepherds Hill Allotment Association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</si>
</sst>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43" fontId="0" fillId="0" borderId="0" xfId="1" applyFont="1"/>
    <xf numFmtId="43" fontId="2" fillId="0" borderId="0" xfId="1" applyFont="1"/>
    <xf numFmtId="43" fontId="0" fillId="2" borderId="0" xfId="1" applyFont="1" applyFill="1"/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0" fillId="0" borderId="0" xfId="0" applyFont="1"/>
    <xf numFmtId="0" fontId="0" fillId="0" borderId="0" xfId="0" applyFill="1"/>
    <xf numFmtId="0" fontId="0" fillId="3" borderId="0" xfId="0" applyFill="1"/>
    <xf numFmtId="43" fontId="0" fillId="0" borderId="0" xfId="1" applyFont="1" applyFill="1"/>
    <xf numFmtId="15" fontId="0" fillId="0" borderId="0" xfId="0" applyNumberFormat="1"/>
    <xf numFmtId="43" fontId="0" fillId="0" borderId="0" xfId="0" applyNumberFormat="1"/>
    <xf numFmtId="14" fontId="0" fillId="0" borderId="0" xfId="0" applyNumberFormat="1" applyFill="1"/>
    <xf numFmtId="0" fontId="2" fillId="4" borderId="0" xfId="0" applyFont="1" applyFill="1"/>
    <xf numFmtId="43" fontId="2" fillId="4" borderId="0" xfId="1" applyFont="1" applyFill="1"/>
    <xf numFmtId="14" fontId="2" fillId="4" borderId="0" xfId="0" applyNumberFormat="1" applyFont="1" applyFill="1"/>
    <xf numFmtId="0" fontId="0" fillId="5" borderId="0" xfId="0" applyFill="1" applyBorder="1"/>
    <xf numFmtId="0" fontId="2" fillId="5" borderId="0" xfId="0" applyFont="1" applyFill="1" applyBorder="1"/>
    <xf numFmtId="0" fontId="0" fillId="0" borderId="0" xfId="0" applyBorder="1"/>
    <xf numFmtId="43" fontId="0" fillId="0" borderId="0" xfId="1" applyFont="1" applyBorder="1"/>
    <xf numFmtId="43" fontId="2" fillId="3" borderId="0" xfId="1" applyFont="1" applyFill="1" applyBorder="1"/>
    <xf numFmtId="14" fontId="2" fillId="3" borderId="0" xfId="0" applyNumberFormat="1" applyFont="1" applyFill="1"/>
    <xf numFmtId="0" fontId="2" fillId="3" borderId="0" xfId="0" applyFont="1" applyFill="1"/>
    <xf numFmtId="43" fontId="2" fillId="3" borderId="0" xfId="1" applyFont="1" applyFill="1"/>
    <xf numFmtId="0" fontId="0" fillId="0" borderId="0" xfId="0" applyFill="1" applyBorder="1"/>
    <xf numFmtId="0" fontId="2" fillId="0" borderId="0" xfId="0" applyFont="1" applyFill="1" applyBorder="1"/>
    <xf numFmtId="43" fontId="2" fillId="0" borderId="0" xfId="1" applyFont="1" applyFill="1" applyBorder="1"/>
    <xf numFmtId="43" fontId="2" fillId="5" borderId="0" xfId="1" applyFont="1" applyFill="1" applyBorder="1"/>
    <xf numFmtId="43" fontId="0" fillId="3" borderId="0" xfId="1" applyFont="1" applyFill="1"/>
    <xf numFmtId="43" fontId="2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14" fontId="2" fillId="0" borderId="0" xfId="1" applyNumberFormat="1" applyFont="1" applyAlignment="1">
      <alignment horizontal="center"/>
    </xf>
    <xf numFmtId="14" fontId="2" fillId="4" borderId="0" xfId="1" applyNumberFormat="1" applyFont="1" applyFill="1"/>
    <xf numFmtId="14" fontId="0" fillId="0" borderId="0" xfId="1" applyNumberFormat="1" applyFont="1"/>
    <xf numFmtId="14" fontId="0" fillId="0" borderId="0" xfId="1" applyNumberFormat="1" applyFont="1" applyFill="1"/>
    <xf numFmtId="14" fontId="0" fillId="5" borderId="0" xfId="1" applyNumberFormat="1" applyFont="1" applyFill="1" applyBorder="1"/>
    <xf numFmtId="14" fontId="0" fillId="0" borderId="0" xfId="1" applyNumberFormat="1" applyFont="1" applyBorder="1"/>
    <xf numFmtId="14" fontId="2" fillId="3" borderId="0" xfId="1" applyNumberFormat="1" applyFont="1" applyFill="1" applyBorder="1"/>
    <xf numFmtId="14" fontId="2" fillId="3" borderId="0" xfId="1" applyNumberFormat="1" applyFont="1" applyFill="1"/>
    <xf numFmtId="164" fontId="0" fillId="0" borderId="0" xfId="1" applyNumberFormat="1" applyFont="1"/>
    <xf numFmtId="43" fontId="0" fillId="6" borderId="0" xfId="1" applyFont="1" applyFill="1"/>
    <xf numFmtId="0" fontId="1" fillId="0" borderId="0" xfId="0" applyFont="1"/>
    <xf numFmtId="43" fontId="1" fillId="0" borderId="0" xfId="1" applyFont="1"/>
    <xf numFmtId="43" fontId="1" fillId="0" borderId="0" xfId="0" applyNumberFormat="1" applyFont="1"/>
    <xf numFmtId="0" fontId="1" fillId="0" borderId="0" xfId="0" applyFont="1" applyFill="1"/>
    <xf numFmtId="164" fontId="0" fillId="0" borderId="0" xfId="1" applyNumberFormat="1" applyFont="1" applyFill="1"/>
    <xf numFmtId="43" fontId="0" fillId="0" borderId="0" xfId="0" applyNumberFormat="1" applyFill="1"/>
    <xf numFmtId="43" fontId="2" fillId="0" borderId="0" xfId="1" applyFont="1" applyFill="1" applyAlignment="1">
      <alignment horizontal="center"/>
    </xf>
    <xf numFmtId="43" fontId="2" fillId="0" borderId="0" xfId="1" applyFont="1" applyFill="1"/>
    <xf numFmtId="43" fontId="1" fillId="0" borderId="0" xfId="1" applyFont="1" applyFill="1"/>
    <xf numFmtId="14" fontId="2" fillId="7" borderId="0" xfId="0" applyNumberFormat="1" applyFont="1" applyFill="1"/>
    <xf numFmtId="0" fontId="2" fillId="7" borderId="0" xfId="0" applyFont="1" applyFill="1"/>
    <xf numFmtId="43" fontId="2" fillId="7" borderId="0" xfId="1" applyFont="1" applyFill="1"/>
    <xf numFmtId="0" fontId="4" fillId="7" borderId="0" xfId="0" applyFont="1" applyFill="1"/>
    <xf numFmtId="43" fontId="2" fillId="7" borderId="0" xfId="0" applyNumberFormat="1" applyFont="1" applyFill="1"/>
    <xf numFmtId="43" fontId="3" fillId="0" borderId="0" xfId="1" applyFont="1"/>
    <xf numFmtId="43" fontId="4" fillId="0" borderId="0" xfId="1" applyFont="1"/>
    <xf numFmtId="43" fontId="4" fillId="0" borderId="0" xfId="1" applyFont="1" applyFill="1"/>
    <xf numFmtId="0" fontId="0" fillId="8" borderId="0" xfId="0" applyFont="1" applyFill="1"/>
    <xf numFmtId="43" fontId="0" fillId="8" borderId="0" xfId="1" applyFont="1" applyFill="1"/>
    <xf numFmtId="0" fontId="0" fillId="9" borderId="0" xfId="0" applyFill="1"/>
    <xf numFmtId="43" fontId="0" fillId="9" borderId="0" xfId="1" applyFont="1" applyFill="1"/>
    <xf numFmtId="0" fontId="5" fillId="0" borderId="0" xfId="0" applyFont="1" applyFill="1"/>
    <xf numFmtId="43" fontId="0" fillId="0" borderId="1" xfId="1" applyFont="1" applyFill="1" applyBorder="1"/>
    <xf numFmtId="0" fontId="0" fillId="10" borderId="0" xfId="0" applyFill="1"/>
    <xf numFmtId="43" fontId="0" fillId="10" borderId="0" xfId="1" applyFont="1" applyFill="1"/>
    <xf numFmtId="43" fontId="3" fillId="0" borderId="0" xfId="1" applyFont="1" applyFill="1"/>
    <xf numFmtId="0" fontId="0" fillId="4" borderId="0" xfId="0" applyFont="1" applyFill="1"/>
    <xf numFmtId="43" fontId="0" fillId="4" borderId="0" xfId="1" applyFont="1" applyFill="1"/>
    <xf numFmtId="43" fontId="0" fillId="0" borderId="0" xfId="1" applyFont="1" applyFill="1" applyBorder="1"/>
    <xf numFmtId="0" fontId="0" fillId="4" borderId="0" xfId="0" applyFill="1"/>
    <xf numFmtId="43" fontId="0" fillId="9" borderId="1" xfId="1" applyFont="1" applyFill="1" applyBorder="1"/>
    <xf numFmtId="0" fontId="6" fillId="0" borderId="0" xfId="0" applyFont="1"/>
    <xf numFmtId="0" fontId="0" fillId="0" borderId="0" xfId="0" applyFont="1" applyFill="1"/>
    <xf numFmtId="0" fontId="3" fillId="4" borderId="0" xfId="0" applyFont="1" applyFill="1"/>
    <xf numFmtId="43" fontId="2" fillId="4" borderId="2" xfId="1" applyFont="1" applyFill="1" applyBorder="1"/>
    <xf numFmtId="0" fontId="0" fillId="11" borderId="0" xfId="0" applyFont="1" applyFill="1"/>
    <xf numFmtId="43" fontId="0" fillId="11" borderId="0" xfId="1" applyFont="1" applyFill="1"/>
    <xf numFmtId="43" fontId="7" fillId="0" borderId="0" xfId="1" applyFont="1"/>
    <xf numFmtId="43" fontId="2" fillId="8" borderId="0" xfId="1" applyFont="1" applyFill="1" applyBorder="1"/>
    <xf numFmtId="43" fontId="2" fillId="8" borderId="2" xfId="1" applyFont="1" applyFill="1" applyBorder="1"/>
    <xf numFmtId="43" fontId="2" fillId="8" borderId="0" xfId="1" applyFont="1" applyFill="1"/>
    <xf numFmtId="43" fontId="0" fillId="0" borderId="2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workbookViewId="0">
      <selection activeCell="E7" sqref="E7"/>
    </sheetView>
  </sheetViews>
  <sheetFormatPr defaultRowHeight="12.75" x14ac:dyDescent="0.2"/>
  <cols>
    <col min="1" max="1" width="10.140625" bestFit="1" customWidth="1"/>
    <col min="2" max="2" width="36" customWidth="1"/>
    <col min="3" max="3" width="3.42578125" customWidth="1"/>
    <col min="7" max="7" width="10.140625" bestFit="1" customWidth="1"/>
  </cols>
  <sheetData>
    <row r="1" spans="1:7" x14ac:dyDescent="0.2">
      <c r="D1" s="2"/>
      <c r="E1" s="2"/>
      <c r="F1" s="2"/>
    </row>
    <row r="2" spans="1:7" x14ac:dyDescent="0.2">
      <c r="B2" s="1" t="s">
        <v>6</v>
      </c>
      <c r="C2" s="1"/>
      <c r="D2" s="3"/>
      <c r="E2" s="2"/>
      <c r="F2" s="3">
        <v>8171.72</v>
      </c>
      <c r="G2" t="s">
        <v>11</v>
      </c>
    </row>
    <row r="3" spans="1:7" x14ac:dyDescent="0.2">
      <c r="B3" t="s">
        <v>0</v>
      </c>
      <c r="D3" s="4">
        <v>25.16</v>
      </c>
      <c r="E3" s="4"/>
      <c r="F3" s="2">
        <f>F2-D3+E3</f>
        <v>8146.56</v>
      </c>
    </row>
    <row r="4" spans="1:7" x14ac:dyDescent="0.2">
      <c r="A4" s="5">
        <v>42489</v>
      </c>
      <c r="B4" t="s">
        <v>1</v>
      </c>
      <c r="D4" s="4">
        <v>186</v>
      </c>
      <c r="E4" s="4"/>
      <c r="F4" s="2">
        <f t="shared" ref="F4:F15" si="0">F3-D4+E4</f>
        <v>7960.56</v>
      </c>
    </row>
    <row r="5" spans="1:7" x14ac:dyDescent="0.2">
      <c r="B5" t="s">
        <v>2</v>
      </c>
      <c r="D5" s="4">
        <v>506.47</v>
      </c>
      <c r="E5" s="4"/>
      <c r="F5" s="2">
        <f t="shared" si="0"/>
        <v>7454.09</v>
      </c>
    </row>
    <row r="6" spans="1:7" x14ac:dyDescent="0.2">
      <c r="B6" t="s">
        <v>3</v>
      </c>
      <c r="D6" s="4">
        <v>80</v>
      </c>
      <c r="E6" s="4"/>
      <c r="F6" s="2">
        <f t="shared" si="0"/>
        <v>7374.09</v>
      </c>
    </row>
    <row r="7" spans="1:7" x14ac:dyDescent="0.2">
      <c r="B7" t="s">
        <v>4</v>
      </c>
      <c r="D7" s="4"/>
      <c r="E7" s="4">
        <v>948.55</v>
      </c>
      <c r="F7" s="2">
        <f t="shared" si="0"/>
        <v>8322.64</v>
      </c>
    </row>
    <row r="8" spans="1:7" x14ac:dyDescent="0.2">
      <c r="B8" s="10" t="s">
        <v>5</v>
      </c>
      <c r="D8" s="4">
        <v>450</v>
      </c>
      <c r="E8" s="4"/>
      <c r="F8" s="2">
        <f t="shared" si="0"/>
        <v>7872.6399999999994</v>
      </c>
    </row>
    <row r="9" spans="1:7" x14ac:dyDescent="0.2">
      <c r="A9" s="5">
        <v>42704</v>
      </c>
      <c r="B9" t="s">
        <v>12</v>
      </c>
      <c r="D9" s="4">
        <v>186</v>
      </c>
      <c r="E9" s="4"/>
      <c r="F9" s="2">
        <f t="shared" si="0"/>
        <v>7686.6399999999994</v>
      </c>
    </row>
    <row r="10" spans="1:7" x14ac:dyDescent="0.2">
      <c r="B10" t="s">
        <v>7</v>
      </c>
      <c r="D10" s="4">
        <v>976.8</v>
      </c>
      <c r="E10" s="4"/>
      <c r="F10" s="2">
        <f t="shared" si="0"/>
        <v>6709.8399999999992</v>
      </c>
    </row>
    <row r="11" spans="1:7" x14ac:dyDescent="0.2">
      <c r="B11" t="s">
        <v>8</v>
      </c>
      <c r="D11" s="4">
        <v>54.16</v>
      </c>
      <c r="E11" s="4"/>
      <c r="F11" s="2">
        <f t="shared" si="0"/>
        <v>6655.6799999999994</v>
      </c>
    </row>
    <row r="12" spans="1:7" x14ac:dyDescent="0.2">
      <c r="A12" s="5">
        <v>42435</v>
      </c>
      <c r="B12" t="s">
        <v>9</v>
      </c>
      <c r="D12" s="4"/>
      <c r="E12" s="4">
        <v>1242</v>
      </c>
      <c r="F12" s="2">
        <f t="shared" si="0"/>
        <v>7897.6799999999994</v>
      </c>
      <c r="G12" t="s">
        <v>10</v>
      </c>
    </row>
    <row r="13" spans="1:7" x14ac:dyDescent="0.2">
      <c r="A13" s="5"/>
      <c r="D13" s="4"/>
      <c r="E13" s="4"/>
      <c r="F13" s="2"/>
    </row>
    <row r="14" spans="1:7" x14ac:dyDescent="0.2">
      <c r="B14" t="s">
        <v>4</v>
      </c>
      <c r="D14" s="4"/>
      <c r="E14" s="4">
        <v>1215.74</v>
      </c>
      <c r="F14" s="4">
        <f>F12-D14+E14</f>
        <v>9113.42</v>
      </c>
    </row>
    <row r="15" spans="1:7" x14ac:dyDescent="0.2">
      <c r="B15" s="10" t="s">
        <v>5</v>
      </c>
      <c r="D15" s="2">
        <v>602.5</v>
      </c>
      <c r="E15" s="2"/>
      <c r="F15" s="2">
        <f t="shared" si="0"/>
        <v>8510.92</v>
      </c>
    </row>
    <row r="16" spans="1:7" x14ac:dyDescent="0.2">
      <c r="D16" s="2"/>
      <c r="E16" s="2"/>
      <c r="F16" s="2"/>
    </row>
    <row r="17" spans="4:6" x14ac:dyDescent="0.2">
      <c r="D17" s="2"/>
      <c r="E17" s="2"/>
      <c r="F17" s="2"/>
    </row>
  </sheetData>
  <pageMargins left="0.7" right="0.7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P57"/>
  <sheetViews>
    <sheetView zoomScaleNormal="100" workbookViewId="0">
      <selection activeCell="R1" sqref="R1:W17"/>
    </sheetView>
  </sheetViews>
  <sheetFormatPr defaultRowHeight="12.75" x14ac:dyDescent="0.2"/>
  <cols>
    <col min="2" max="2" width="13.5703125" customWidth="1"/>
    <col min="3" max="3" width="31.85546875" customWidth="1"/>
    <col min="4" max="4" width="10.28515625" style="2" bestFit="1" customWidth="1"/>
    <col min="5" max="6" width="9.140625" style="2"/>
    <col min="7" max="7" width="13.7109375" style="2" customWidth="1"/>
    <col min="8" max="8" width="9.140625" style="2"/>
    <col min="10" max="10" width="13.5703125" style="35" customWidth="1"/>
    <col min="11" max="11" width="31.85546875" style="2" customWidth="1"/>
    <col min="12" max="12" width="10.28515625" style="2" bestFit="1" customWidth="1"/>
    <col min="13" max="14" width="9.140625" style="2"/>
    <col min="15" max="15" width="13.7109375" style="2" customWidth="1"/>
    <col min="16" max="16" width="9.140625" style="2"/>
    <col min="18" max="23" width="18" style="43" customWidth="1"/>
    <col min="27" max="30" width="9.140625" style="9"/>
    <col min="31" max="31" width="15.7109375" style="9" customWidth="1"/>
    <col min="32" max="39" width="9.140625" style="9"/>
  </cols>
  <sheetData>
    <row r="1" spans="1:42" s="6" customFormat="1" ht="15.75" x14ac:dyDescent="0.25">
      <c r="A1"/>
      <c r="B1" s="1"/>
      <c r="C1" s="1"/>
      <c r="D1" s="31" t="s">
        <v>38</v>
      </c>
      <c r="E1" s="31"/>
      <c r="F1" s="31" t="s">
        <v>20</v>
      </c>
      <c r="G1" s="31" t="s">
        <v>21</v>
      </c>
      <c r="H1" s="31" t="s">
        <v>22</v>
      </c>
      <c r="I1" s="32"/>
      <c r="J1" s="33"/>
      <c r="K1" s="31"/>
      <c r="L1" s="31" t="s">
        <v>38</v>
      </c>
      <c r="M1" s="31"/>
      <c r="N1" s="31" t="s">
        <v>20</v>
      </c>
      <c r="O1" s="31" t="s">
        <v>21</v>
      </c>
      <c r="P1" s="31" t="s">
        <v>22</v>
      </c>
      <c r="R1" s="33"/>
      <c r="S1" s="31"/>
      <c r="T1" s="49" t="s">
        <v>38</v>
      </c>
      <c r="U1" s="31" t="s">
        <v>20</v>
      </c>
      <c r="V1" s="31" t="s">
        <v>21</v>
      </c>
      <c r="W1" s="31" t="s">
        <v>22</v>
      </c>
      <c r="Z1"/>
      <c r="AA1" s="9"/>
      <c r="AB1" s="47"/>
      <c r="AC1" s="11"/>
      <c r="AD1" s="11"/>
      <c r="AE1" s="11"/>
      <c r="AF1" s="9"/>
      <c r="AG1" s="9"/>
      <c r="AH1" s="9"/>
      <c r="AI1" s="9"/>
      <c r="AJ1" s="9"/>
      <c r="AK1" s="9"/>
      <c r="AL1" s="9"/>
      <c r="AM1" s="9"/>
      <c r="AN1"/>
      <c r="AO1"/>
      <c r="AP1"/>
    </row>
    <row r="2" spans="1:42" ht="15.75" x14ac:dyDescent="0.25">
      <c r="B2" s="17">
        <v>42826</v>
      </c>
      <c r="C2" s="15" t="s">
        <v>6</v>
      </c>
      <c r="D2" s="16">
        <f>G2+H2</f>
        <v>7897.68</v>
      </c>
      <c r="E2" s="16"/>
      <c r="F2" s="16">
        <v>0</v>
      </c>
      <c r="G2" s="16">
        <v>6366.27</v>
      </c>
      <c r="H2" s="16">
        <v>1531.41</v>
      </c>
      <c r="I2" s="6"/>
      <c r="J2" s="34">
        <v>42826</v>
      </c>
      <c r="K2" s="16" t="s">
        <v>6</v>
      </c>
      <c r="L2" s="16">
        <f>O2+P2</f>
        <v>7897.68</v>
      </c>
      <c r="M2" s="16"/>
      <c r="N2" s="16">
        <v>0</v>
      </c>
      <c r="O2" s="16">
        <v>6366.27</v>
      </c>
      <c r="P2" s="16">
        <v>1531.41</v>
      </c>
      <c r="R2" s="52">
        <v>43191</v>
      </c>
      <c r="S2" s="53" t="s">
        <v>92</v>
      </c>
      <c r="T2" s="54">
        <v>12012.189999999999</v>
      </c>
      <c r="U2" s="54">
        <f>N25</f>
        <v>-59.170000000000073</v>
      </c>
      <c r="V2" s="54">
        <v>4165.5200000000004</v>
      </c>
      <c r="W2" s="54">
        <f>P25</f>
        <v>7905.8399999999992</v>
      </c>
      <c r="AB2" s="47"/>
      <c r="AC2" s="11"/>
      <c r="AD2" s="11"/>
      <c r="AE2" s="11"/>
      <c r="AL2" s="47"/>
      <c r="AM2" s="11"/>
      <c r="AN2" s="2"/>
      <c r="AO2" s="2"/>
    </row>
    <row r="3" spans="1:42" ht="15.75" x14ac:dyDescent="0.25">
      <c r="B3" s="5">
        <v>43005</v>
      </c>
      <c r="C3" t="s">
        <v>13</v>
      </c>
      <c r="D3" s="11">
        <v>1242</v>
      </c>
      <c r="G3" s="2">
        <f>D3</f>
        <v>1242</v>
      </c>
      <c r="I3" s="6"/>
      <c r="K3" s="2" t="s">
        <v>13</v>
      </c>
      <c r="L3" s="11">
        <v>1242</v>
      </c>
      <c r="O3" s="2">
        <f>L3</f>
        <v>1242</v>
      </c>
      <c r="S3" s="43" t="s">
        <v>14</v>
      </c>
      <c r="T3" s="46"/>
      <c r="W3" s="43">
        <v>1453.15</v>
      </c>
      <c r="AB3" s="47"/>
      <c r="AC3" s="11"/>
      <c r="AD3" s="11"/>
      <c r="AE3" s="11"/>
      <c r="AL3" s="47"/>
      <c r="AM3" s="11"/>
      <c r="AN3" s="2"/>
      <c r="AO3" s="2"/>
    </row>
    <row r="4" spans="1:42" ht="15.75" x14ac:dyDescent="0.25">
      <c r="B4" s="12">
        <v>42885</v>
      </c>
      <c r="C4" t="s">
        <v>14</v>
      </c>
      <c r="D4" s="11">
        <v>1215.74</v>
      </c>
      <c r="E4" s="11"/>
      <c r="H4" s="2">
        <f>D4</f>
        <v>1215.74</v>
      </c>
      <c r="I4" s="6"/>
      <c r="K4" s="2" t="s">
        <v>14</v>
      </c>
      <c r="L4" s="11">
        <v>1215.74</v>
      </c>
      <c r="M4" s="11"/>
      <c r="P4" s="2">
        <f>L4</f>
        <v>1215.74</v>
      </c>
      <c r="S4" s="43" t="s">
        <v>98</v>
      </c>
      <c r="T4" s="46"/>
      <c r="U4" s="43">
        <v>4535.49</v>
      </c>
      <c r="AB4" s="47"/>
      <c r="AC4" s="11"/>
      <c r="AD4" s="11"/>
      <c r="AE4" s="11"/>
      <c r="AL4" s="47"/>
      <c r="AM4" s="11"/>
      <c r="AN4" s="2"/>
      <c r="AO4" s="2"/>
    </row>
    <row r="5" spans="1:42" s="7" customFormat="1" ht="15.75" x14ac:dyDescent="0.25">
      <c r="A5"/>
      <c r="B5" s="5">
        <v>43115</v>
      </c>
      <c r="C5" t="s">
        <v>36</v>
      </c>
      <c r="D5" s="2">
        <v>5060</v>
      </c>
      <c r="E5" s="2"/>
      <c r="F5" s="2">
        <f t="shared" ref="F5:F12" si="0">D5</f>
        <v>5060</v>
      </c>
      <c r="G5" s="2"/>
      <c r="H5" s="2"/>
      <c r="I5" s="6"/>
      <c r="J5" s="35"/>
      <c r="K5" s="2" t="s">
        <v>36</v>
      </c>
      <c r="L5" s="2">
        <v>5890.65</v>
      </c>
      <c r="M5" s="2"/>
      <c r="O5" s="2"/>
      <c r="P5" s="2">
        <v>5890.65</v>
      </c>
      <c r="R5" s="55"/>
      <c r="S5" s="53" t="s">
        <v>99</v>
      </c>
      <c r="T5" s="56">
        <f>SUM(U5:W5)</f>
        <v>18000.830000000002</v>
      </c>
      <c r="U5" s="56">
        <f t="shared" ref="U5:W5" si="1">SUM(U2:U4)</f>
        <v>4476.32</v>
      </c>
      <c r="V5" s="56">
        <f t="shared" si="1"/>
        <v>4165.5200000000004</v>
      </c>
      <c r="W5" s="56">
        <f t="shared" si="1"/>
        <v>9358.99</v>
      </c>
      <c r="Z5"/>
      <c r="AA5" s="9"/>
      <c r="AB5" s="47"/>
      <c r="AC5" s="11"/>
      <c r="AD5" s="11"/>
      <c r="AE5" s="11"/>
      <c r="AF5" s="9"/>
      <c r="AG5" s="9"/>
      <c r="AH5" s="9"/>
      <c r="AI5" s="9"/>
      <c r="AJ5" s="9"/>
      <c r="AK5" s="9"/>
      <c r="AL5" s="47"/>
      <c r="AM5" s="11"/>
      <c r="AN5" s="2"/>
      <c r="AO5" s="2"/>
      <c r="AP5"/>
    </row>
    <row r="6" spans="1:42" s="8" customFormat="1" ht="15.75" x14ac:dyDescent="0.25">
      <c r="A6"/>
      <c r="B6" s="5">
        <v>43187</v>
      </c>
      <c r="C6" t="s">
        <v>36</v>
      </c>
      <c r="D6" s="2">
        <v>830.65</v>
      </c>
      <c r="E6" s="2"/>
      <c r="F6" s="2">
        <f t="shared" si="0"/>
        <v>830.65</v>
      </c>
      <c r="G6" s="2"/>
      <c r="H6" s="2"/>
      <c r="I6" s="6"/>
      <c r="J6" s="35"/>
      <c r="K6" s="2" t="s">
        <v>37</v>
      </c>
      <c r="L6" s="2">
        <v>2140.31</v>
      </c>
      <c r="M6" s="2"/>
      <c r="N6" s="2">
        <v>2140.31</v>
      </c>
      <c r="O6" s="2"/>
      <c r="P6" s="2"/>
      <c r="R6" s="43"/>
      <c r="S6" s="8" t="s">
        <v>100</v>
      </c>
      <c r="T6" s="51"/>
      <c r="U6" s="44">
        <v>2464</v>
      </c>
      <c r="V6" s="44"/>
      <c r="W6" s="44"/>
      <c r="Z6"/>
      <c r="AA6" s="9"/>
      <c r="AB6" s="47"/>
      <c r="AC6" s="11"/>
      <c r="AD6" s="11"/>
      <c r="AE6" s="11"/>
      <c r="AF6" s="9"/>
      <c r="AG6" s="9"/>
      <c r="AH6" s="9"/>
      <c r="AI6" s="9"/>
      <c r="AJ6" s="9"/>
      <c r="AK6" s="9"/>
      <c r="AL6" s="47"/>
      <c r="AM6" s="11"/>
      <c r="AN6" s="2"/>
      <c r="AO6" s="2"/>
      <c r="AP6"/>
    </row>
    <row r="7" spans="1:42" ht="15.75" x14ac:dyDescent="0.25">
      <c r="B7" s="5">
        <v>43139</v>
      </c>
      <c r="C7" t="s">
        <v>37</v>
      </c>
      <c r="D7" s="2">
        <v>262.55</v>
      </c>
      <c r="F7" s="2">
        <f t="shared" si="0"/>
        <v>262.55</v>
      </c>
      <c r="I7" s="6"/>
      <c r="J7" s="34"/>
      <c r="K7" s="16" t="s">
        <v>39</v>
      </c>
      <c r="L7" s="16">
        <f>SUM(L3:L6)</f>
        <v>10488.699999999999</v>
      </c>
      <c r="M7" s="16"/>
      <c r="N7" s="16">
        <f>SUM(N3:N6)</f>
        <v>2140.31</v>
      </c>
      <c r="O7" s="16">
        <f>SUM(O3:O6)</f>
        <v>1242</v>
      </c>
      <c r="P7" s="16">
        <f>SUM(P3:P6)</f>
        <v>7106.3899999999994</v>
      </c>
      <c r="S7" s="8" t="s">
        <v>101</v>
      </c>
      <c r="T7" s="51"/>
      <c r="U7" s="44"/>
      <c r="V7" s="44"/>
      <c r="W7" s="44">
        <v>726.5</v>
      </c>
      <c r="AB7" s="47"/>
      <c r="AC7" s="11"/>
      <c r="AD7" s="11"/>
      <c r="AE7" s="11"/>
      <c r="AM7" s="48"/>
    </row>
    <row r="8" spans="1:42" ht="15.75" x14ac:dyDescent="0.25">
      <c r="B8" s="5">
        <v>43150</v>
      </c>
      <c r="C8" t="s">
        <v>37</v>
      </c>
      <c r="D8" s="2">
        <v>1071.96</v>
      </c>
      <c r="F8" s="2">
        <f t="shared" si="0"/>
        <v>1071.96</v>
      </c>
      <c r="I8" s="6"/>
      <c r="K8" s="2" t="s">
        <v>53</v>
      </c>
      <c r="L8" s="2">
        <v>195</v>
      </c>
      <c r="N8" s="2">
        <v>70</v>
      </c>
      <c r="O8" s="2">
        <v>90</v>
      </c>
      <c r="P8" s="2">
        <v>35</v>
      </c>
      <c r="S8" s="8" t="s">
        <v>102</v>
      </c>
      <c r="T8" s="51"/>
      <c r="U8" s="44"/>
      <c r="V8" s="44">
        <v>80</v>
      </c>
      <c r="W8" s="44"/>
      <c r="AB8" s="47"/>
      <c r="AC8" s="11"/>
      <c r="AD8" s="11"/>
      <c r="AE8" s="11"/>
    </row>
    <row r="9" spans="1:42" ht="15.75" x14ac:dyDescent="0.25">
      <c r="B9" s="5">
        <v>43158</v>
      </c>
      <c r="C9" t="s">
        <v>37</v>
      </c>
      <c r="D9" s="2">
        <v>274</v>
      </c>
      <c r="F9" s="2">
        <f t="shared" si="0"/>
        <v>274</v>
      </c>
      <c r="I9" s="6"/>
      <c r="K9" s="2" t="s">
        <v>50</v>
      </c>
      <c r="L9" s="2">
        <v>400</v>
      </c>
      <c r="O9" s="2">
        <f>L9</f>
        <v>400</v>
      </c>
      <c r="S9" s="8" t="s">
        <v>103</v>
      </c>
      <c r="T9" s="51"/>
      <c r="U9" s="44">
        <v>60</v>
      </c>
      <c r="V9" s="44"/>
      <c r="W9" s="44"/>
      <c r="AB9" s="47"/>
      <c r="AC9" s="11"/>
      <c r="AD9" s="11"/>
      <c r="AE9" s="11"/>
    </row>
    <row r="10" spans="1:42" ht="15.75" x14ac:dyDescent="0.25">
      <c r="B10" s="5">
        <v>43164</v>
      </c>
      <c r="C10" t="s">
        <v>37</v>
      </c>
      <c r="D10" s="2">
        <v>23.3</v>
      </c>
      <c r="F10" s="2">
        <f t="shared" si="0"/>
        <v>23.3</v>
      </c>
      <c r="I10" s="6"/>
      <c r="K10" s="2" t="s">
        <v>51</v>
      </c>
      <c r="L10" s="11">
        <v>2340</v>
      </c>
      <c r="M10" s="11"/>
      <c r="O10" s="2">
        <f>L10</f>
        <v>2340</v>
      </c>
      <c r="R10" s="52">
        <v>43374</v>
      </c>
      <c r="S10" s="53" t="s">
        <v>104</v>
      </c>
      <c r="T10" s="56">
        <f>SUM(U10:W10)</f>
        <v>14670.33</v>
      </c>
      <c r="U10" s="54">
        <f t="shared" ref="U10:V10" si="2">U5-SUM(U6:U9)</f>
        <v>1952.3199999999997</v>
      </c>
      <c r="V10" s="54">
        <f t="shared" si="2"/>
        <v>4085.5200000000004</v>
      </c>
      <c r="W10" s="54">
        <f>W5-SUM(W6:W9)</f>
        <v>8632.49</v>
      </c>
      <c r="AB10" s="47"/>
      <c r="AC10" s="11"/>
      <c r="AD10" s="11"/>
      <c r="AE10" s="11"/>
    </row>
    <row r="11" spans="1:42" ht="15.75" x14ac:dyDescent="0.25">
      <c r="B11" s="5">
        <v>43174</v>
      </c>
      <c r="C11" t="s">
        <v>37</v>
      </c>
      <c r="D11" s="2">
        <v>189.6</v>
      </c>
      <c r="F11" s="2">
        <f t="shared" si="0"/>
        <v>189.6</v>
      </c>
      <c r="I11" s="6"/>
      <c r="K11" s="2" t="s">
        <v>52</v>
      </c>
      <c r="L11" s="2">
        <v>115</v>
      </c>
      <c r="O11" s="2">
        <f>L11</f>
        <v>115</v>
      </c>
      <c r="T11" s="44"/>
      <c r="U11" s="44"/>
      <c r="V11" s="44"/>
      <c r="W11" s="44"/>
      <c r="AB11" s="47"/>
      <c r="AC11" s="11"/>
      <c r="AD11" s="11"/>
      <c r="AE11" s="11"/>
    </row>
    <row r="12" spans="1:42" ht="15.75" x14ac:dyDescent="0.25">
      <c r="B12" s="5">
        <v>43188</v>
      </c>
      <c r="C12" t="s">
        <v>37</v>
      </c>
      <c r="D12" s="2">
        <v>318.89999999999998</v>
      </c>
      <c r="F12" s="2">
        <f t="shared" si="0"/>
        <v>318.89999999999998</v>
      </c>
      <c r="I12" s="6"/>
      <c r="K12" s="2" t="s">
        <v>19</v>
      </c>
      <c r="L12" s="11">
        <v>316.02</v>
      </c>
      <c r="M12" s="11"/>
      <c r="O12" s="2">
        <f>L12</f>
        <v>316.02</v>
      </c>
      <c r="S12" s="8" t="s">
        <v>46</v>
      </c>
      <c r="T12" s="44">
        <v>14683.27</v>
      </c>
      <c r="U12" s="44"/>
      <c r="V12" s="44"/>
      <c r="W12" s="44"/>
      <c r="AB12" s="47"/>
      <c r="AC12" s="11"/>
      <c r="AD12" s="11"/>
      <c r="AE12" s="11"/>
    </row>
    <row r="13" spans="1:42" x14ac:dyDescent="0.2">
      <c r="B13" s="17"/>
      <c r="C13" s="15" t="s">
        <v>39</v>
      </c>
      <c r="D13" s="16">
        <f>SUM(D3:D12)</f>
        <v>10488.699999999997</v>
      </c>
      <c r="E13" s="16"/>
      <c r="F13" s="16">
        <f t="shared" ref="F13:H13" si="3">SUM(F3:F12)</f>
        <v>8030.96</v>
      </c>
      <c r="G13" s="16">
        <f t="shared" si="3"/>
        <v>1242</v>
      </c>
      <c r="H13" s="16">
        <f t="shared" si="3"/>
        <v>1215.74</v>
      </c>
      <c r="K13" s="2" t="s">
        <v>48</v>
      </c>
      <c r="L13" s="11">
        <v>58.46</v>
      </c>
      <c r="M13" s="11"/>
      <c r="O13" s="2">
        <f t="shared" ref="O13:O15" si="4">L13</f>
        <v>58.46</v>
      </c>
      <c r="Q13" s="13"/>
      <c r="S13" s="8" t="s">
        <v>105</v>
      </c>
      <c r="T13" s="44">
        <f>T12-T10</f>
        <v>12.940000000000509</v>
      </c>
      <c r="U13" s="44"/>
      <c r="V13" s="44"/>
      <c r="W13" s="44"/>
      <c r="AB13" s="47"/>
      <c r="AC13" s="11"/>
      <c r="AD13" s="11"/>
      <c r="AE13" s="11"/>
    </row>
    <row r="14" spans="1:42" ht="15" x14ac:dyDescent="0.2">
      <c r="B14" s="5">
        <v>42978</v>
      </c>
      <c r="C14" t="s">
        <v>16</v>
      </c>
      <c r="D14" s="11">
        <v>2340</v>
      </c>
      <c r="E14" s="11"/>
      <c r="G14" s="2">
        <f>D14</f>
        <v>2340</v>
      </c>
      <c r="I14" s="7"/>
      <c r="K14" s="2" t="s">
        <v>29</v>
      </c>
      <c r="L14" s="2">
        <v>36.019999999999996</v>
      </c>
      <c r="O14" s="2">
        <v>36.019999999999996</v>
      </c>
      <c r="Q14" s="13"/>
      <c r="T14" s="44"/>
      <c r="U14" s="44"/>
      <c r="V14" s="44"/>
      <c r="W14" s="44"/>
      <c r="AB14" s="47"/>
      <c r="AC14" s="11"/>
      <c r="AD14" s="11"/>
      <c r="AE14" s="11"/>
    </row>
    <row r="15" spans="1:42" x14ac:dyDescent="0.2">
      <c r="B15" s="5">
        <v>42978</v>
      </c>
      <c r="C15" t="s">
        <v>18</v>
      </c>
      <c r="D15" s="11">
        <v>58.46</v>
      </c>
      <c r="E15" s="11"/>
      <c r="G15" s="2">
        <f t="shared" ref="G15:G21" si="5">D15</f>
        <v>58.46</v>
      </c>
      <c r="I15" s="8"/>
      <c r="K15" s="2" t="s">
        <v>17</v>
      </c>
      <c r="L15" s="11">
        <v>68.5</v>
      </c>
      <c r="M15" s="11"/>
      <c r="O15" s="2">
        <f t="shared" si="4"/>
        <v>68.5</v>
      </c>
      <c r="R15" s="8" t="s">
        <v>106</v>
      </c>
      <c r="S15" s="8" t="s">
        <v>107</v>
      </c>
      <c r="T15" s="44"/>
      <c r="U15" s="44"/>
      <c r="V15" s="44">
        <v>2219</v>
      </c>
      <c r="W15" s="44"/>
      <c r="AB15" s="47"/>
      <c r="AC15" s="11"/>
      <c r="AD15" s="11"/>
      <c r="AE15" s="11"/>
    </row>
    <row r="16" spans="1:42" x14ac:dyDescent="0.2">
      <c r="B16" s="5">
        <v>43015</v>
      </c>
      <c r="C16" t="s">
        <v>17</v>
      </c>
      <c r="D16" s="11">
        <v>68.5</v>
      </c>
      <c r="E16" s="11"/>
      <c r="G16" s="2">
        <f t="shared" si="5"/>
        <v>68.5</v>
      </c>
      <c r="I16" s="8"/>
      <c r="J16" s="36"/>
      <c r="K16" s="11" t="s">
        <v>24</v>
      </c>
      <c r="L16" s="11">
        <v>18.75</v>
      </c>
      <c r="M16" s="11"/>
      <c r="N16" s="11"/>
      <c r="O16" s="11">
        <f>L16</f>
        <v>18.75</v>
      </c>
      <c r="P16" s="11"/>
      <c r="S16" s="8" t="s">
        <v>108</v>
      </c>
      <c r="T16" s="44"/>
      <c r="U16" s="44"/>
      <c r="V16" s="44">
        <v>-16.89</v>
      </c>
      <c r="W16" s="44"/>
      <c r="AB16" s="47"/>
      <c r="AC16" s="11"/>
      <c r="AD16" s="11"/>
      <c r="AE16" s="11"/>
    </row>
    <row r="17" spans="1:42" x14ac:dyDescent="0.2">
      <c r="B17" s="5">
        <v>43052</v>
      </c>
      <c r="C17" t="s">
        <v>19</v>
      </c>
      <c r="D17" s="11">
        <v>54.3</v>
      </c>
      <c r="E17" s="11"/>
      <c r="G17" s="2">
        <f t="shared" si="5"/>
        <v>54.3</v>
      </c>
      <c r="I17" s="8"/>
      <c r="K17" s="2" t="s">
        <v>25</v>
      </c>
      <c r="L17" s="2">
        <v>29.9</v>
      </c>
      <c r="N17" s="2">
        <f t="shared" ref="N17" si="6">L17</f>
        <v>29.9</v>
      </c>
      <c r="S17" s="8" t="s">
        <v>110</v>
      </c>
      <c r="T17" s="44"/>
      <c r="U17" s="44">
        <v>-127.9</v>
      </c>
      <c r="V17" s="44"/>
      <c r="W17" s="44"/>
      <c r="AB17" s="47"/>
      <c r="AC17" s="11"/>
      <c r="AD17" s="11"/>
      <c r="AE17" s="11"/>
    </row>
    <row r="18" spans="1:42" x14ac:dyDescent="0.2">
      <c r="B18" s="14">
        <v>43052</v>
      </c>
      <c r="C18" s="9" t="s">
        <v>24</v>
      </c>
      <c r="D18" s="11">
        <v>18.75</v>
      </c>
      <c r="E18" s="11"/>
      <c r="F18" s="11"/>
      <c r="G18" s="11">
        <f>D18</f>
        <v>18.75</v>
      </c>
      <c r="H18" s="11"/>
      <c r="I18" s="8"/>
      <c r="K18" s="2" t="s">
        <v>27</v>
      </c>
      <c r="L18" s="2">
        <v>56.98</v>
      </c>
      <c r="P18" s="2">
        <f>L18</f>
        <v>56.98</v>
      </c>
      <c r="T18" s="44"/>
      <c r="U18" s="44"/>
      <c r="V18" s="44"/>
      <c r="W18" s="44"/>
      <c r="AB18" s="47"/>
      <c r="AC18" s="11"/>
      <c r="AD18" s="11"/>
      <c r="AE18" s="11"/>
    </row>
    <row r="19" spans="1:42" x14ac:dyDescent="0.2">
      <c r="A19" s="9">
        <v>72</v>
      </c>
      <c r="B19" s="5">
        <v>43068</v>
      </c>
      <c r="C19" t="s">
        <v>19</v>
      </c>
      <c r="D19" s="11">
        <v>45</v>
      </c>
      <c r="E19" s="11"/>
      <c r="G19" s="2">
        <f t="shared" si="5"/>
        <v>45</v>
      </c>
      <c r="I19" s="8"/>
      <c r="K19" s="2" t="s">
        <v>28</v>
      </c>
      <c r="L19" s="2">
        <v>37.479999999999997</v>
      </c>
      <c r="P19" s="2">
        <f t="shared" ref="P19" si="7">L19</f>
        <v>37.479999999999997</v>
      </c>
      <c r="AB19" s="47"/>
      <c r="AC19" s="11"/>
      <c r="AD19" s="11"/>
      <c r="AE19" s="11"/>
    </row>
    <row r="20" spans="1:42" x14ac:dyDescent="0.2">
      <c r="A20" s="9">
        <v>71</v>
      </c>
      <c r="B20" s="5">
        <v>43070</v>
      </c>
      <c r="C20" t="s">
        <v>19</v>
      </c>
      <c r="D20" s="11">
        <v>54.18</v>
      </c>
      <c r="E20" s="11"/>
      <c r="G20" s="2">
        <f t="shared" si="5"/>
        <v>54.18</v>
      </c>
      <c r="K20" s="2" t="s">
        <v>30</v>
      </c>
      <c r="L20" s="2">
        <v>2060.87</v>
      </c>
      <c r="N20" s="2">
        <f t="shared" ref="N20" si="8">L20</f>
        <v>2060.87</v>
      </c>
      <c r="Q20" s="13"/>
      <c r="R20" s="1"/>
      <c r="AB20" s="47"/>
      <c r="AC20" s="11"/>
      <c r="AD20" s="11"/>
      <c r="AE20" s="11"/>
    </row>
    <row r="21" spans="1:42" x14ac:dyDescent="0.2">
      <c r="A21" s="9">
        <v>73</v>
      </c>
      <c r="B21" s="5">
        <v>43084</v>
      </c>
      <c r="C21" t="s">
        <v>19</v>
      </c>
      <c r="D21" s="11">
        <v>54.18</v>
      </c>
      <c r="E21" s="11"/>
      <c r="G21" s="2">
        <f t="shared" si="5"/>
        <v>54.18</v>
      </c>
      <c r="I21" s="8"/>
      <c r="K21" s="2" t="s">
        <v>49</v>
      </c>
      <c r="L21" s="2">
        <v>38.71</v>
      </c>
      <c r="N21" s="2">
        <v>38.71</v>
      </c>
      <c r="R21" s="45"/>
      <c r="AB21" s="47"/>
      <c r="AC21" s="11"/>
      <c r="AD21" s="11"/>
      <c r="AE21" s="11"/>
    </row>
    <row r="22" spans="1:42" ht="15.75" x14ac:dyDescent="0.25">
      <c r="A22" s="9">
        <v>74</v>
      </c>
      <c r="B22" s="5">
        <v>42284</v>
      </c>
      <c r="C22" t="s">
        <v>15</v>
      </c>
      <c r="D22" s="11">
        <v>602.5</v>
      </c>
      <c r="E22" s="11"/>
      <c r="H22" s="2">
        <f>D22</f>
        <v>602.5</v>
      </c>
      <c r="K22" s="2" t="s">
        <v>15</v>
      </c>
      <c r="L22" s="11">
        <v>602.5</v>
      </c>
      <c r="M22" s="11"/>
      <c r="P22" s="2">
        <f>L22</f>
        <v>602.5</v>
      </c>
      <c r="Q22" s="6"/>
      <c r="AB22" s="47"/>
      <c r="AC22" s="11"/>
      <c r="AD22" s="11"/>
      <c r="AE22" s="11"/>
    </row>
    <row r="23" spans="1:42" s="6" customFormat="1" ht="15.75" x14ac:dyDescent="0.25">
      <c r="A23" s="9">
        <v>75</v>
      </c>
      <c r="B23" s="5">
        <v>43106</v>
      </c>
      <c r="C23" t="s">
        <v>25</v>
      </c>
      <c r="D23" s="2">
        <v>29.9</v>
      </c>
      <c r="E23" s="2"/>
      <c r="F23" s="2">
        <f t="shared" ref="F23:F34" si="9">D23</f>
        <v>29.9</v>
      </c>
      <c r="G23" s="2"/>
      <c r="H23" s="2"/>
      <c r="I23"/>
      <c r="J23" s="37"/>
      <c r="K23" s="29" t="s">
        <v>40</v>
      </c>
      <c r="L23" s="29">
        <f>SUM(L8:L22)</f>
        <v>6374.19</v>
      </c>
      <c r="M23" s="29"/>
      <c r="N23" s="29">
        <f t="shared" ref="N23:P23" si="10">SUM(N8:N22)</f>
        <v>2199.48</v>
      </c>
      <c r="O23" s="29">
        <f t="shared" si="10"/>
        <v>3442.75</v>
      </c>
      <c r="P23" s="29">
        <f t="shared" si="10"/>
        <v>731.96</v>
      </c>
      <c r="Q23"/>
      <c r="R23" s="43"/>
      <c r="S23" s="43"/>
      <c r="T23" s="1"/>
      <c r="U23" s="1"/>
      <c r="V23" s="1"/>
      <c r="W23" s="1"/>
      <c r="Z23"/>
      <c r="AA23" s="9"/>
      <c r="AB23" s="47"/>
      <c r="AC23" s="11"/>
      <c r="AD23" s="11"/>
      <c r="AE23" s="11"/>
      <c r="AF23" s="9"/>
      <c r="AG23" s="9"/>
      <c r="AH23" s="9"/>
      <c r="AI23" s="9"/>
      <c r="AJ23" s="9"/>
      <c r="AK23" s="9"/>
      <c r="AL23" s="9"/>
      <c r="AM23" s="9"/>
      <c r="AN23"/>
      <c r="AO23"/>
      <c r="AP23"/>
    </row>
    <row r="24" spans="1:42" x14ac:dyDescent="0.2">
      <c r="A24">
        <v>76</v>
      </c>
      <c r="B24" s="5">
        <v>43109</v>
      </c>
      <c r="C24" t="s">
        <v>26</v>
      </c>
      <c r="D24" s="2">
        <v>195</v>
      </c>
      <c r="F24" s="2">
        <v>70</v>
      </c>
      <c r="G24" s="2">
        <v>90</v>
      </c>
      <c r="H24" s="2">
        <v>35</v>
      </c>
      <c r="J24" s="38"/>
      <c r="K24" s="21"/>
      <c r="L24" s="21"/>
      <c r="M24" s="21"/>
      <c r="N24" s="21"/>
      <c r="O24" s="21"/>
      <c r="P24" s="21"/>
      <c r="AB24" s="47"/>
      <c r="AC24" s="11"/>
      <c r="AD24" s="11"/>
      <c r="AE24" s="11"/>
    </row>
    <row r="25" spans="1:42" x14ac:dyDescent="0.2">
      <c r="A25">
        <v>77</v>
      </c>
      <c r="B25" s="5">
        <v>43127</v>
      </c>
      <c r="C25" t="s">
        <v>27</v>
      </c>
      <c r="D25" s="2">
        <v>56.98</v>
      </c>
      <c r="H25" s="2">
        <f>D25</f>
        <v>56.98</v>
      </c>
      <c r="J25" s="39">
        <v>43190</v>
      </c>
      <c r="K25" s="22" t="s">
        <v>58</v>
      </c>
      <c r="L25" s="22">
        <f>L2+L7-L23</f>
        <v>12012.189999999999</v>
      </c>
      <c r="M25" s="22"/>
      <c r="N25" s="22">
        <f>N2+N7-N23</f>
        <v>-59.170000000000073</v>
      </c>
      <c r="O25" s="22">
        <f>O2+O7-O23</f>
        <v>4165.5200000000004</v>
      </c>
      <c r="P25" s="22">
        <f>P2+P7-P23</f>
        <v>7905.8399999999992</v>
      </c>
      <c r="AB25" s="47"/>
      <c r="AC25" s="11"/>
      <c r="AD25" s="11"/>
      <c r="AE25" s="11"/>
    </row>
    <row r="26" spans="1:42" x14ac:dyDescent="0.2">
      <c r="A26">
        <v>78</v>
      </c>
      <c r="B26" s="5">
        <v>43127</v>
      </c>
      <c r="C26" t="s">
        <v>28</v>
      </c>
      <c r="D26" s="2">
        <v>37.479999999999997</v>
      </c>
      <c r="H26" s="2">
        <f t="shared" ref="H26" si="11">D26</f>
        <v>37.479999999999997</v>
      </c>
      <c r="AB26" s="47"/>
      <c r="AC26" s="11"/>
      <c r="AD26" s="11"/>
      <c r="AE26" s="11"/>
    </row>
    <row r="27" spans="1:42" x14ac:dyDescent="0.2">
      <c r="A27">
        <v>79</v>
      </c>
      <c r="B27" s="5">
        <v>43130</v>
      </c>
      <c r="C27" t="s">
        <v>23</v>
      </c>
      <c r="D27" s="2">
        <v>108.36</v>
      </c>
      <c r="G27" s="2">
        <f t="shared" ref="G27:G35" si="12">D27</f>
        <v>108.36</v>
      </c>
      <c r="J27" s="40">
        <v>43188</v>
      </c>
      <c r="K27" s="25" t="s">
        <v>46</v>
      </c>
      <c r="L27" s="25">
        <v>12595.82</v>
      </c>
      <c r="M27" s="25"/>
      <c r="N27" s="25"/>
      <c r="O27" s="25"/>
      <c r="P27" s="25"/>
      <c r="AB27" s="47"/>
      <c r="AC27" s="11"/>
      <c r="AD27" s="11"/>
      <c r="AE27" s="11"/>
    </row>
    <row r="28" spans="1:42" x14ac:dyDescent="0.2">
      <c r="A28">
        <v>80</v>
      </c>
      <c r="B28" s="5">
        <v>43149</v>
      </c>
      <c r="C28" t="s">
        <v>29</v>
      </c>
      <c r="D28" s="2">
        <v>19.04</v>
      </c>
      <c r="G28" s="2">
        <f t="shared" si="12"/>
        <v>19.04</v>
      </c>
      <c r="AB28" s="47"/>
      <c r="AC28" s="11"/>
      <c r="AD28" s="11"/>
      <c r="AE28" s="11"/>
    </row>
    <row r="29" spans="1:42" x14ac:dyDescent="0.2">
      <c r="A29">
        <v>81</v>
      </c>
      <c r="B29" s="5">
        <v>43158</v>
      </c>
      <c r="C29" t="s">
        <v>30</v>
      </c>
      <c r="D29" s="2">
        <v>1106.44</v>
      </c>
      <c r="F29" s="2">
        <f t="shared" si="9"/>
        <v>1106.44</v>
      </c>
      <c r="K29" s="3" t="s">
        <v>41</v>
      </c>
      <c r="L29" s="2">
        <v>570.69000000000005</v>
      </c>
      <c r="N29" s="2" t="s">
        <v>109</v>
      </c>
      <c r="AB29" s="47"/>
      <c r="AC29" s="11"/>
      <c r="AD29" s="11"/>
      <c r="AE29" s="11"/>
    </row>
    <row r="30" spans="1:42" x14ac:dyDescent="0.2">
      <c r="A30">
        <v>82</v>
      </c>
      <c r="B30" s="5">
        <v>43170</v>
      </c>
      <c r="C30" t="s">
        <v>31</v>
      </c>
      <c r="D30" s="2">
        <v>203.67</v>
      </c>
      <c r="F30" s="2">
        <f t="shared" si="9"/>
        <v>203.67</v>
      </c>
      <c r="K30" s="2" t="s">
        <v>47</v>
      </c>
      <c r="L30" s="2">
        <f>L27-L29-L25</f>
        <v>12.940000000000509</v>
      </c>
      <c r="AB30" s="47"/>
      <c r="AC30" s="11"/>
      <c r="AD30" s="11"/>
      <c r="AE30" s="11"/>
    </row>
    <row r="31" spans="1:42" x14ac:dyDescent="0.2">
      <c r="A31">
        <v>83</v>
      </c>
      <c r="B31" s="5">
        <v>43173</v>
      </c>
      <c r="C31" t="s">
        <v>30</v>
      </c>
      <c r="D31" s="2">
        <v>750.76</v>
      </c>
      <c r="F31" s="2">
        <f t="shared" si="9"/>
        <v>750.76</v>
      </c>
      <c r="L31" s="3"/>
      <c r="M31" s="3"/>
      <c r="N31" s="3"/>
      <c r="O31" s="3"/>
      <c r="P31" s="3"/>
      <c r="T31" s="1"/>
      <c r="AB31" s="47"/>
      <c r="AC31" s="11"/>
      <c r="AD31" s="11"/>
      <c r="AE31" s="11"/>
    </row>
    <row r="32" spans="1:42" ht="15.75" x14ac:dyDescent="0.25">
      <c r="A32">
        <v>84</v>
      </c>
      <c r="B32" s="5">
        <v>43190</v>
      </c>
      <c r="C32" t="s">
        <v>29</v>
      </c>
      <c r="D32" s="2">
        <v>16.98</v>
      </c>
      <c r="G32" s="2">
        <f t="shared" si="12"/>
        <v>16.98</v>
      </c>
      <c r="I32" s="6"/>
      <c r="K32" s="3" t="s">
        <v>42</v>
      </c>
      <c r="L32" s="2">
        <v>333.4</v>
      </c>
      <c r="AB32" s="47"/>
      <c r="AC32" s="11"/>
      <c r="AD32" s="11"/>
      <c r="AE32" s="11"/>
    </row>
    <row r="33" spans="1:42" x14ac:dyDescent="0.2">
      <c r="A33">
        <v>85</v>
      </c>
      <c r="B33" s="5">
        <v>43190</v>
      </c>
      <c r="C33" t="s">
        <v>32</v>
      </c>
      <c r="D33" s="2">
        <v>13.23</v>
      </c>
      <c r="F33" s="2">
        <f t="shared" si="9"/>
        <v>13.23</v>
      </c>
      <c r="AB33" s="47"/>
      <c r="AC33" s="11"/>
      <c r="AD33" s="11"/>
      <c r="AE33" s="11"/>
    </row>
    <row r="34" spans="1:42" x14ac:dyDescent="0.2">
      <c r="A34">
        <v>86</v>
      </c>
      <c r="B34" s="5">
        <v>43190</v>
      </c>
      <c r="C34" t="s">
        <v>33</v>
      </c>
      <c r="D34" s="2">
        <v>25.48</v>
      </c>
      <c r="F34" s="2">
        <f t="shared" si="9"/>
        <v>25.48</v>
      </c>
      <c r="K34" s="3" t="s">
        <v>43</v>
      </c>
      <c r="AB34" s="47"/>
      <c r="AC34" s="11"/>
      <c r="AD34" s="11"/>
      <c r="AE34" s="11"/>
      <c r="AF34" s="14"/>
    </row>
    <row r="35" spans="1:42" s="1" customFormat="1" x14ac:dyDescent="0.2">
      <c r="A35">
        <v>87</v>
      </c>
      <c r="B35" s="5">
        <v>43204</v>
      </c>
      <c r="C35" t="s">
        <v>34</v>
      </c>
      <c r="D35" s="2">
        <v>115</v>
      </c>
      <c r="E35" s="2"/>
      <c r="F35" s="2"/>
      <c r="G35" s="2">
        <f t="shared" si="12"/>
        <v>115</v>
      </c>
      <c r="H35" s="2"/>
      <c r="I35"/>
      <c r="J35" s="35"/>
      <c r="K35" s="2" t="s">
        <v>44</v>
      </c>
      <c r="L35" s="2" t="s">
        <v>45</v>
      </c>
      <c r="M35" s="2"/>
      <c r="N35" s="2"/>
      <c r="O35" s="2"/>
      <c r="P35" s="2"/>
      <c r="Q35"/>
      <c r="R35" s="43"/>
      <c r="S35" s="43"/>
      <c r="T35" s="43"/>
      <c r="U35" s="43"/>
      <c r="Z35" s="5"/>
      <c r="AA35" s="9"/>
      <c r="AB35" s="47"/>
      <c r="AC35" s="11"/>
      <c r="AD35" s="11"/>
      <c r="AE35" s="11"/>
      <c r="AF35" s="9"/>
      <c r="AG35" s="9"/>
      <c r="AH35" s="9"/>
      <c r="AI35" s="9"/>
      <c r="AJ35" s="9"/>
      <c r="AK35" s="9"/>
      <c r="AL35" s="9"/>
      <c r="AM35" s="9"/>
      <c r="AN35"/>
      <c r="AO35"/>
      <c r="AP35"/>
    </row>
    <row r="36" spans="1:42" x14ac:dyDescent="0.2">
      <c r="A36">
        <v>88</v>
      </c>
      <c r="B36" s="5">
        <v>43186</v>
      </c>
      <c r="C36" t="s">
        <v>35</v>
      </c>
      <c r="D36" s="2">
        <v>400</v>
      </c>
      <c r="G36" s="2">
        <f>D36</f>
        <v>400</v>
      </c>
      <c r="AB36" s="47"/>
      <c r="AC36" s="11"/>
      <c r="AD36" s="11"/>
      <c r="AE36" s="11"/>
    </row>
    <row r="37" spans="1:42" x14ac:dyDescent="0.2">
      <c r="A37">
        <v>181</v>
      </c>
      <c r="B37" s="18"/>
      <c r="C37" s="19" t="s">
        <v>40</v>
      </c>
      <c r="D37" s="29">
        <f>SUM(D14:D36)</f>
        <v>6374.1899999999987</v>
      </c>
      <c r="E37" s="29"/>
      <c r="F37" s="29">
        <f t="shared" ref="F37:H37" si="13">SUM(F14:F36)</f>
        <v>2199.4800000000005</v>
      </c>
      <c r="G37" s="29">
        <f t="shared" si="13"/>
        <v>3442.75</v>
      </c>
      <c r="H37" s="29">
        <f t="shared" si="13"/>
        <v>731.96</v>
      </c>
      <c r="J37" s="35" t="s">
        <v>54</v>
      </c>
      <c r="K37" s="2" t="s">
        <v>55</v>
      </c>
      <c r="AB37" s="47"/>
      <c r="AC37" s="11"/>
      <c r="AD37" s="11"/>
      <c r="AE37" s="11"/>
    </row>
    <row r="38" spans="1:42" x14ac:dyDescent="0.2">
      <c r="B38" s="20"/>
      <c r="C38" s="20"/>
      <c r="D38" s="21"/>
      <c r="E38" s="21"/>
      <c r="F38" s="21"/>
      <c r="G38" s="21"/>
      <c r="H38" s="21"/>
      <c r="AB38" s="47"/>
      <c r="AC38" s="11"/>
      <c r="AD38" s="11"/>
      <c r="AE38" s="11"/>
    </row>
    <row r="39" spans="1:42" x14ac:dyDescent="0.2">
      <c r="A39" s="20"/>
      <c r="B39" s="39">
        <v>43190</v>
      </c>
      <c r="C39" s="22" t="s">
        <v>58</v>
      </c>
      <c r="D39" s="22">
        <f>D2+D13-D37</f>
        <v>12012.189999999999</v>
      </c>
      <c r="E39" s="22"/>
      <c r="F39" s="22">
        <f>F2+F13-F37</f>
        <v>5831.48</v>
      </c>
      <c r="G39" s="22">
        <f>G2+G13-G37</f>
        <v>4165.5200000000004</v>
      </c>
      <c r="H39" s="22">
        <f>H2+H13-H37</f>
        <v>2015.19</v>
      </c>
      <c r="I39" s="20"/>
      <c r="AB39" s="47"/>
      <c r="AC39" s="11"/>
      <c r="AD39" s="11"/>
      <c r="AE39" s="11"/>
    </row>
    <row r="40" spans="1:42" x14ac:dyDescent="0.2">
      <c r="A40" s="20"/>
      <c r="B40" s="27"/>
      <c r="C40" s="27"/>
      <c r="D40" s="28"/>
      <c r="E40" s="28"/>
      <c r="F40" s="28"/>
      <c r="G40" s="28"/>
      <c r="H40" s="28"/>
      <c r="I40" s="20"/>
      <c r="AB40" s="47"/>
      <c r="AC40" s="11"/>
      <c r="AD40" s="11"/>
      <c r="AE40" s="11"/>
    </row>
    <row r="41" spans="1:42" x14ac:dyDescent="0.2">
      <c r="A41" s="26"/>
      <c r="C41" s="1" t="s">
        <v>41</v>
      </c>
      <c r="I41" s="26"/>
      <c r="AB41" s="47"/>
      <c r="AC41" s="11"/>
      <c r="AD41" s="11"/>
      <c r="AE41" s="11"/>
    </row>
    <row r="42" spans="1:42" s="9" customFormat="1" x14ac:dyDescent="0.2">
      <c r="A42"/>
      <c r="B42" s="5">
        <v>43190</v>
      </c>
      <c r="C42" t="s">
        <v>29</v>
      </c>
      <c r="D42" s="2">
        <v>16.98</v>
      </c>
      <c r="E42" s="2"/>
      <c r="F42" s="2"/>
      <c r="G42" s="2"/>
      <c r="H42" s="2"/>
      <c r="I42"/>
      <c r="J42" s="36"/>
      <c r="K42" s="11"/>
      <c r="L42" s="11"/>
      <c r="M42" s="11"/>
      <c r="N42" s="11"/>
      <c r="O42" s="11"/>
      <c r="P42" s="11"/>
      <c r="R42" s="46"/>
      <c r="S42" s="46"/>
      <c r="T42" s="46"/>
      <c r="U42" s="46"/>
      <c r="V42" s="46"/>
      <c r="W42" s="46"/>
      <c r="Z42"/>
      <c r="AB42" s="47"/>
      <c r="AC42" s="11"/>
      <c r="AD42" s="11"/>
      <c r="AE42" s="11"/>
      <c r="AN42"/>
      <c r="AO42"/>
      <c r="AP42"/>
    </row>
    <row r="43" spans="1:42" x14ac:dyDescent="0.2">
      <c r="A43">
        <v>85</v>
      </c>
      <c r="B43" s="5">
        <v>43190</v>
      </c>
      <c r="C43" t="s">
        <v>32</v>
      </c>
      <c r="D43" s="2">
        <v>13.23</v>
      </c>
      <c r="AB43" s="47"/>
      <c r="AC43" s="11"/>
      <c r="AD43" s="11"/>
      <c r="AE43" s="11"/>
    </row>
    <row r="44" spans="1:42" x14ac:dyDescent="0.2">
      <c r="A44">
        <v>86</v>
      </c>
      <c r="B44" s="5">
        <v>43190</v>
      </c>
      <c r="C44" t="s">
        <v>33</v>
      </c>
      <c r="D44" s="2">
        <v>25.48</v>
      </c>
      <c r="AB44" s="47"/>
      <c r="AC44" s="11"/>
      <c r="AD44" s="11"/>
      <c r="AE44" s="11"/>
    </row>
    <row r="45" spans="1:42" x14ac:dyDescent="0.2">
      <c r="A45">
        <v>87</v>
      </c>
      <c r="B45" s="5">
        <v>43204</v>
      </c>
      <c r="C45" t="s">
        <v>34</v>
      </c>
      <c r="D45" s="2">
        <v>115</v>
      </c>
      <c r="AB45" s="47"/>
      <c r="AC45" s="11"/>
      <c r="AD45" s="11"/>
      <c r="AE45" s="11"/>
    </row>
    <row r="46" spans="1:42" x14ac:dyDescent="0.2">
      <c r="A46">
        <v>88</v>
      </c>
      <c r="B46" s="5">
        <v>43186</v>
      </c>
      <c r="C46" t="s">
        <v>35</v>
      </c>
      <c r="D46" s="2">
        <v>400</v>
      </c>
      <c r="AB46" s="47"/>
      <c r="AC46" s="11"/>
      <c r="AD46" s="11"/>
      <c r="AE46" s="11"/>
    </row>
    <row r="47" spans="1:42" x14ac:dyDescent="0.2">
      <c r="A47">
        <v>181</v>
      </c>
      <c r="D47" s="3">
        <f>SUM(D42:D46)</f>
        <v>570.69000000000005</v>
      </c>
      <c r="E47" s="3"/>
      <c r="F47" s="3"/>
      <c r="G47" s="3"/>
      <c r="H47" s="3"/>
      <c r="I47" s="1"/>
      <c r="AB47" s="47"/>
      <c r="AC47" s="11"/>
      <c r="AD47" s="11"/>
      <c r="AE47" s="11"/>
    </row>
    <row r="48" spans="1:42" x14ac:dyDescent="0.2">
      <c r="C48" s="1" t="s">
        <v>42</v>
      </c>
      <c r="AB48" s="47"/>
      <c r="AC48" s="11"/>
      <c r="AD48" s="11"/>
      <c r="AE48" s="11"/>
    </row>
    <row r="49" spans="2:8" x14ac:dyDescent="0.2">
      <c r="B49" s="5">
        <v>43193</v>
      </c>
      <c r="C49" t="s">
        <v>37</v>
      </c>
      <c r="D49" s="2">
        <v>150.35</v>
      </c>
    </row>
    <row r="50" spans="2:8" x14ac:dyDescent="0.2">
      <c r="B50" s="5">
        <v>43199</v>
      </c>
      <c r="C50" t="s">
        <v>37</v>
      </c>
      <c r="D50" s="2">
        <v>183.05</v>
      </c>
    </row>
    <row r="52" spans="2:8" x14ac:dyDescent="0.2">
      <c r="C52" s="1" t="s">
        <v>43</v>
      </c>
    </row>
    <row r="53" spans="2:8" x14ac:dyDescent="0.2">
      <c r="C53" t="s">
        <v>44</v>
      </c>
      <c r="D53" s="2" t="s">
        <v>45</v>
      </c>
    </row>
    <row r="55" spans="2:8" x14ac:dyDescent="0.2">
      <c r="B55" s="23">
        <v>43188</v>
      </c>
      <c r="C55" s="24" t="s">
        <v>46</v>
      </c>
      <c r="D55" s="25">
        <v>12595.82</v>
      </c>
      <c r="E55" s="25"/>
      <c r="F55" s="25"/>
      <c r="G55" s="25"/>
      <c r="H55" s="25"/>
    </row>
    <row r="56" spans="2:8" x14ac:dyDescent="0.2">
      <c r="C56" t="s">
        <v>56</v>
      </c>
      <c r="D56" s="2">
        <f>D55-D47</f>
        <v>12025.13</v>
      </c>
    </row>
    <row r="57" spans="2:8" x14ac:dyDescent="0.2">
      <c r="B57" s="10"/>
      <c r="C57" s="10" t="s">
        <v>57</v>
      </c>
      <c r="D57" s="30">
        <f>D56-D39</f>
        <v>12.940000000000509</v>
      </c>
      <c r="E57" s="30"/>
      <c r="F57" s="30" t="s">
        <v>59</v>
      </c>
      <c r="G57" s="30"/>
      <c r="H57" s="30"/>
    </row>
  </sheetData>
  <pageMargins left="0.7" right="0.7" top="0.75" bottom="0.75" header="0.3" footer="0.3"/>
  <pageSetup paperSize="8" scale="92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7"/>
  <sheetViews>
    <sheetView workbookViewId="0">
      <selection activeCell="O5" sqref="O5"/>
    </sheetView>
  </sheetViews>
  <sheetFormatPr defaultRowHeight="12.75" x14ac:dyDescent="0.2"/>
  <cols>
    <col min="1" max="1" width="10.42578125" customWidth="1"/>
    <col min="3" max="3" width="9.140625" style="41"/>
    <col min="4" max="4" width="9.140625" style="2"/>
    <col min="5" max="6" width="10.28515625" style="2" bestFit="1" customWidth="1"/>
    <col min="7" max="7" width="11.42578125" customWidth="1"/>
    <col min="16" max="16" width="16" customWidth="1"/>
  </cols>
  <sheetData>
    <row r="1" spans="1:17" x14ac:dyDescent="0.2">
      <c r="F1" s="2">
        <v>12595.82</v>
      </c>
      <c r="G1" t="s">
        <v>92</v>
      </c>
    </row>
    <row r="2" spans="1:17" x14ac:dyDescent="0.2">
      <c r="A2" t="s">
        <v>95</v>
      </c>
      <c r="D2" s="2">
        <v>570.69000000000005</v>
      </c>
      <c r="F2" s="2">
        <f>F1+E2-D2</f>
        <v>12025.13</v>
      </c>
      <c r="K2" t="s">
        <v>67</v>
      </c>
      <c r="L2" t="s">
        <v>60</v>
      </c>
      <c r="M2" s="41">
        <v>181</v>
      </c>
      <c r="N2" s="30">
        <v>400</v>
      </c>
      <c r="O2" s="2"/>
      <c r="P2" s="2"/>
      <c r="Q2" t="s">
        <v>93</v>
      </c>
    </row>
    <row r="3" spans="1:17" x14ac:dyDescent="0.2">
      <c r="A3" t="s">
        <v>67</v>
      </c>
      <c r="B3" t="s">
        <v>61</v>
      </c>
      <c r="E3" s="11">
        <v>150.35</v>
      </c>
      <c r="F3" s="2">
        <f t="shared" ref="F3:F47" si="0">F2+E3-D3</f>
        <v>12175.48</v>
      </c>
      <c r="K3" t="s">
        <v>68</v>
      </c>
      <c r="L3" t="s">
        <v>60</v>
      </c>
      <c r="M3" s="41">
        <v>86</v>
      </c>
      <c r="N3" s="30">
        <v>13.23</v>
      </c>
      <c r="O3" s="2"/>
      <c r="P3" s="2"/>
    </row>
    <row r="4" spans="1:17" x14ac:dyDescent="0.2">
      <c r="A4" t="s">
        <v>70</v>
      </c>
      <c r="B4" t="s">
        <v>61</v>
      </c>
      <c r="E4" s="2">
        <v>183.05</v>
      </c>
      <c r="F4" s="2">
        <f t="shared" si="0"/>
        <v>12358.529999999999</v>
      </c>
      <c r="K4" t="s">
        <v>69</v>
      </c>
      <c r="L4" t="s">
        <v>62</v>
      </c>
      <c r="M4" s="41">
        <v>85</v>
      </c>
      <c r="N4" s="30">
        <v>16.98</v>
      </c>
      <c r="O4" s="2"/>
      <c r="P4" s="2"/>
    </row>
    <row r="5" spans="1:17" x14ac:dyDescent="0.2">
      <c r="A5" t="s">
        <v>73</v>
      </c>
      <c r="B5" t="s">
        <v>61</v>
      </c>
      <c r="E5" s="2">
        <v>479.55</v>
      </c>
      <c r="F5" s="2">
        <f t="shared" si="0"/>
        <v>12838.079999999998</v>
      </c>
      <c r="K5" t="s">
        <v>71</v>
      </c>
      <c r="L5" t="s">
        <v>62</v>
      </c>
      <c r="M5" s="41">
        <v>88</v>
      </c>
      <c r="N5" s="30">
        <v>115</v>
      </c>
      <c r="O5" s="2"/>
      <c r="P5" s="2"/>
      <c r="Q5" t="s">
        <v>63</v>
      </c>
    </row>
    <row r="6" spans="1:17" x14ac:dyDescent="0.2">
      <c r="A6" t="s">
        <v>73</v>
      </c>
      <c r="B6" t="s">
        <v>61</v>
      </c>
      <c r="E6" s="2">
        <v>259.89999999999998</v>
      </c>
      <c r="F6" s="2">
        <f t="shared" si="0"/>
        <v>13097.979999999998</v>
      </c>
      <c r="K6" t="s">
        <v>72</v>
      </c>
      <c r="L6" t="s">
        <v>60</v>
      </c>
      <c r="M6" s="41">
        <v>87</v>
      </c>
      <c r="N6" s="30">
        <v>25.48</v>
      </c>
      <c r="O6" s="2"/>
      <c r="P6" s="2"/>
    </row>
    <row r="7" spans="1:17" x14ac:dyDescent="0.2">
      <c r="A7" t="s">
        <v>74</v>
      </c>
      <c r="B7" t="s">
        <v>61</v>
      </c>
      <c r="E7" s="2">
        <v>94.78</v>
      </c>
      <c r="F7" s="2">
        <f t="shared" si="0"/>
        <v>13192.759999999998</v>
      </c>
      <c r="N7" s="13">
        <f>SUM(N2:N6)</f>
        <v>570.69000000000005</v>
      </c>
      <c r="P7" t="s">
        <v>94</v>
      </c>
    </row>
    <row r="8" spans="1:17" x14ac:dyDescent="0.2">
      <c r="A8" t="s">
        <v>75</v>
      </c>
      <c r="B8" t="s">
        <v>60</v>
      </c>
      <c r="C8" s="41">
        <v>89</v>
      </c>
      <c r="D8" s="2">
        <v>827.84</v>
      </c>
      <c r="F8" s="2">
        <f t="shared" si="0"/>
        <v>12364.919999999998</v>
      </c>
    </row>
    <row r="9" spans="1:17" x14ac:dyDescent="0.2">
      <c r="A9" t="s">
        <v>76</v>
      </c>
      <c r="B9" t="s">
        <v>60</v>
      </c>
      <c r="C9" s="41">
        <v>90</v>
      </c>
      <c r="D9" s="30">
        <v>80</v>
      </c>
      <c r="F9" s="2">
        <f t="shared" si="0"/>
        <v>12284.919999999998</v>
      </c>
      <c r="G9" s="10" t="s">
        <v>64</v>
      </c>
    </row>
    <row r="10" spans="1:17" x14ac:dyDescent="0.2">
      <c r="A10" t="s">
        <v>77</v>
      </c>
      <c r="B10" t="s">
        <v>61</v>
      </c>
      <c r="E10" s="2">
        <v>341.9</v>
      </c>
      <c r="F10" s="2">
        <f t="shared" si="0"/>
        <v>12626.819999999998</v>
      </c>
    </row>
    <row r="11" spans="1:17" x14ac:dyDescent="0.2">
      <c r="A11" t="s">
        <v>77</v>
      </c>
      <c r="B11" t="s">
        <v>61</v>
      </c>
      <c r="E11" s="2">
        <v>6.5</v>
      </c>
      <c r="F11" s="2">
        <f t="shared" si="0"/>
        <v>12633.319999999998</v>
      </c>
    </row>
    <row r="12" spans="1:17" x14ac:dyDescent="0.2">
      <c r="A12" t="s">
        <v>78</v>
      </c>
      <c r="B12" t="s">
        <v>61</v>
      </c>
      <c r="E12" s="2">
        <v>226.3</v>
      </c>
      <c r="F12" s="2">
        <f t="shared" si="0"/>
        <v>12859.619999999997</v>
      </c>
    </row>
    <row r="13" spans="1:17" x14ac:dyDescent="0.2">
      <c r="A13" t="s">
        <v>78</v>
      </c>
      <c r="B13" t="s">
        <v>61</v>
      </c>
      <c r="E13" s="30">
        <v>1383.04</v>
      </c>
      <c r="F13" s="2">
        <f t="shared" si="0"/>
        <v>14242.659999999996</v>
      </c>
      <c r="G13" s="10" t="s">
        <v>66</v>
      </c>
    </row>
    <row r="14" spans="1:17" x14ac:dyDescent="0.2">
      <c r="A14" t="s">
        <v>79</v>
      </c>
      <c r="B14" t="s">
        <v>61</v>
      </c>
      <c r="E14" s="2">
        <v>300.14999999999998</v>
      </c>
      <c r="F14" s="2">
        <f t="shared" si="0"/>
        <v>14542.809999999996</v>
      </c>
    </row>
    <row r="15" spans="1:17" x14ac:dyDescent="0.2">
      <c r="A15" t="s">
        <v>79</v>
      </c>
      <c r="B15" t="s">
        <v>61</v>
      </c>
      <c r="E15" s="2">
        <v>57.55</v>
      </c>
      <c r="F15" s="2">
        <f t="shared" si="0"/>
        <v>14600.359999999995</v>
      </c>
    </row>
    <row r="16" spans="1:17" x14ac:dyDescent="0.2">
      <c r="A16" t="s">
        <v>80</v>
      </c>
      <c r="B16" t="s">
        <v>60</v>
      </c>
      <c r="C16" s="41">
        <v>91</v>
      </c>
      <c r="D16" s="2">
        <v>321.48</v>
      </c>
      <c r="F16" s="2">
        <f t="shared" si="0"/>
        <v>14278.879999999996</v>
      </c>
    </row>
    <row r="17" spans="1:7" x14ac:dyDescent="0.2">
      <c r="A17" t="s">
        <v>80</v>
      </c>
      <c r="B17" t="s">
        <v>60</v>
      </c>
      <c r="C17" s="41">
        <v>92</v>
      </c>
      <c r="D17" s="2">
        <v>672.33</v>
      </c>
      <c r="F17" s="2">
        <f t="shared" si="0"/>
        <v>13606.549999999996</v>
      </c>
    </row>
    <row r="18" spans="1:7" x14ac:dyDescent="0.2">
      <c r="A18" t="s">
        <v>81</v>
      </c>
      <c r="B18" t="s">
        <v>61</v>
      </c>
      <c r="E18" s="30">
        <v>70.11</v>
      </c>
      <c r="F18" s="2">
        <f t="shared" si="0"/>
        <v>13676.659999999996</v>
      </c>
      <c r="G18" s="10" t="s">
        <v>66</v>
      </c>
    </row>
    <row r="19" spans="1:7" x14ac:dyDescent="0.2">
      <c r="A19" t="s">
        <v>81</v>
      </c>
      <c r="B19" t="s">
        <v>61</v>
      </c>
      <c r="E19" s="2">
        <v>208.75</v>
      </c>
      <c r="F19" s="2">
        <f t="shared" si="0"/>
        <v>13885.409999999996</v>
      </c>
    </row>
    <row r="20" spans="1:7" x14ac:dyDescent="0.2">
      <c r="A20" t="s">
        <v>81</v>
      </c>
      <c r="B20" t="s">
        <v>61</v>
      </c>
      <c r="E20" s="2">
        <v>43.55</v>
      </c>
      <c r="F20" s="2">
        <f t="shared" si="0"/>
        <v>13928.959999999995</v>
      </c>
    </row>
    <row r="21" spans="1:7" x14ac:dyDescent="0.2">
      <c r="A21" t="s">
        <v>82</v>
      </c>
      <c r="B21" t="s">
        <v>60</v>
      </c>
      <c r="C21" s="41">
        <v>93</v>
      </c>
      <c r="D21" s="2">
        <v>244.26</v>
      </c>
      <c r="F21" s="2">
        <f t="shared" si="0"/>
        <v>13684.699999999995</v>
      </c>
    </row>
    <row r="22" spans="1:7" x14ac:dyDescent="0.2">
      <c r="A22" t="s">
        <v>83</v>
      </c>
      <c r="B22" t="s">
        <v>61</v>
      </c>
      <c r="E22" s="2">
        <v>271.05</v>
      </c>
      <c r="F22" s="2">
        <f t="shared" si="0"/>
        <v>13955.749999999995</v>
      </c>
    </row>
    <row r="23" spans="1:7" x14ac:dyDescent="0.2">
      <c r="A23" t="s">
        <v>83</v>
      </c>
      <c r="B23" t="s">
        <v>61</v>
      </c>
      <c r="E23" s="2">
        <v>9.9499999999999993</v>
      </c>
      <c r="F23" s="2">
        <f t="shared" si="0"/>
        <v>13965.699999999995</v>
      </c>
    </row>
    <row r="24" spans="1:7" x14ac:dyDescent="0.2">
      <c r="A24" t="s">
        <v>84</v>
      </c>
      <c r="B24" t="s">
        <v>61</v>
      </c>
      <c r="E24" s="2">
        <v>228.55</v>
      </c>
      <c r="F24" s="2">
        <f t="shared" si="0"/>
        <v>14194.249999999995</v>
      </c>
    </row>
    <row r="25" spans="1:7" x14ac:dyDescent="0.2">
      <c r="A25" t="s">
        <v>84</v>
      </c>
      <c r="B25" t="s">
        <v>61</v>
      </c>
      <c r="E25" s="2">
        <v>13.35</v>
      </c>
      <c r="F25" s="2">
        <f t="shared" si="0"/>
        <v>14207.599999999995</v>
      </c>
    </row>
    <row r="26" spans="1:7" x14ac:dyDescent="0.2">
      <c r="A26" t="s">
        <v>85</v>
      </c>
      <c r="B26" t="s">
        <v>61</v>
      </c>
      <c r="E26" s="2">
        <v>184.9</v>
      </c>
      <c r="F26" s="2">
        <f t="shared" si="0"/>
        <v>14392.499999999995</v>
      </c>
    </row>
    <row r="27" spans="1:7" x14ac:dyDescent="0.2">
      <c r="A27" t="s">
        <v>85</v>
      </c>
      <c r="B27" t="s">
        <v>61</v>
      </c>
      <c r="E27" s="2">
        <v>32.799999999999997</v>
      </c>
      <c r="F27" s="2">
        <f t="shared" si="0"/>
        <v>14425.299999999994</v>
      </c>
    </row>
    <row r="28" spans="1:7" x14ac:dyDescent="0.2">
      <c r="A28" t="s">
        <v>86</v>
      </c>
      <c r="B28" t="s">
        <v>60</v>
      </c>
      <c r="C28" s="41">
        <v>94</v>
      </c>
      <c r="D28" s="30">
        <v>60</v>
      </c>
      <c r="F28" s="2">
        <f t="shared" si="0"/>
        <v>14365.299999999994</v>
      </c>
      <c r="G28" s="10" t="s">
        <v>96</v>
      </c>
    </row>
    <row r="29" spans="1:7" x14ac:dyDescent="0.2">
      <c r="A29" t="s">
        <v>87</v>
      </c>
      <c r="B29" t="s">
        <v>61</v>
      </c>
      <c r="E29" s="2">
        <v>143.76</v>
      </c>
      <c r="F29" s="2">
        <f t="shared" si="0"/>
        <v>14509.059999999994</v>
      </c>
    </row>
    <row r="30" spans="1:7" x14ac:dyDescent="0.2">
      <c r="A30" t="s">
        <v>88</v>
      </c>
      <c r="B30" t="s">
        <v>61</v>
      </c>
      <c r="E30" s="2">
        <v>56</v>
      </c>
      <c r="F30" s="2">
        <f t="shared" si="0"/>
        <v>14565.059999999994</v>
      </c>
    </row>
    <row r="31" spans="1:7" x14ac:dyDescent="0.2">
      <c r="A31" t="s">
        <v>89</v>
      </c>
      <c r="B31" t="s">
        <v>61</v>
      </c>
      <c r="E31" s="2">
        <v>89.85</v>
      </c>
      <c r="F31" s="2">
        <f t="shared" si="0"/>
        <v>14654.909999999994</v>
      </c>
    </row>
    <row r="32" spans="1:7" x14ac:dyDescent="0.2">
      <c r="A32" t="s">
        <v>90</v>
      </c>
      <c r="B32" t="s">
        <v>61</v>
      </c>
      <c r="E32" s="2">
        <v>72.2</v>
      </c>
      <c r="F32" s="2">
        <f t="shared" si="0"/>
        <v>14727.109999999995</v>
      </c>
    </row>
    <row r="33" spans="1:7" x14ac:dyDescent="0.2">
      <c r="A33" t="s">
        <v>90</v>
      </c>
      <c r="B33" t="s">
        <v>61</v>
      </c>
      <c r="E33" s="2">
        <v>32.75</v>
      </c>
      <c r="F33" s="2">
        <f t="shared" si="0"/>
        <v>14759.859999999995</v>
      </c>
    </row>
    <row r="34" spans="1:7" x14ac:dyDescent="0.2">
      <c r="A34" t="s">
        <v>91</v>
      </c>
      <c r="B34" t="s">
        <v>61</v>
      </c>
      <c r="E34" s="2">
        <v>44.45</v>
      </c>
      <c r="F34" s="2">
        <f t="shared" si="0"/>
        <v>14804.309999999996</v>
      </c>
      <c r="G34" s="5">
        <v>43313</v>
      </c>
    </row>
    <row r="35" spans="1:7" x14ac:dyDescent="0.2">
      <c r="A35" s="5"/>
      <c r="E35" s="2">
        <v>35.549999999999997</v>
      </c>
      <c r="F35" s="2">
        <f t="shared" si="0"/>
        <v>14839.859999999995</v>
      </c>
      <c r="G35" t="s">
        <v>65</v>
      </c>
    </row>
    <row r="36" spans="1:7" x14ac:dyDescent="0.2">
      <c r="E36" s="2">
        <v>80.400000000000006</v>
      </c>
      <c r="F36" s="2">
        <f t="shared" si="0"/>
        <v>14920.259999999995</v>
      </c>
    </row>
    <row r="37" spans="1:7" x14ac:dyDescent="0.2">
      <c r="E37" s="2">
        <v>127.25</v>
      </c>
      <c r="F37" s="2">
        <f t="shared" si="0"/>
        <v>15047.509999999995</v>
      </c>
    </row>
    <row r="38" spans="1:7" x14ac:dyDescent="0.2">
      <c r="D38" s="2">
        <v>294.08999999999997</v>
      </c>
      <c r="F38" s="2">
        <f t="shared" si="0"/>
        <v>14753.419999999995</v>
      </c>
    </row>
    <row r="39" spans="1:7" x14ac:dyDescent="0.2">
      <c r="E39" s="2">
        <v>60.05</v>
      </c>
      <c r="F39" s="2">
        <f t="shared" si="0"/>
        <v>14813.469999999994</v>
      </c>
    </row>
    <row r="40" spans="1:7" x14ac:dyDescent="0.2">
      <c r="E40" s="2">
        <v>15.95</v>
      </c>
      <c r="F40" s="2">
        <f t="shared" si="0"/>
        <v>14829.419999999995</v>
      </c>
    </row>
    <row r="41" spans="1:7" x14ac:dyDescent="0.2">
      <c r="E41" s="2">
        <v>56.55</v>
      </c>
      <c r="F41" s="2">
        <f t="shared" si="0"/>
        <v>14885.969999999994</v>
      </c>
    </row>
    <row r="42" spans="1:7" x14ac:dyDescent="0.2">
      <c r="E42" s="2">
        <v>177.15</v>
      </c>
      <c r="F42" s="2">
        <f t="shared" si="0"/>
        <v>15063.119999999994</v>
      </c>
    </row>
    <row r="43" spans="1:7" x14ac:dyDescent="0.2">
      <c r="D43" s="2">
        <v>104</v>
      </c>
      <c r="F43" s="2">
        <f t="shared" si="0"/>
        <v>14959.119999999994</v>
      </c>
    </row>
    <row r="44" spans="1:7" x14ac:dyDescent="0.2">
      <c r="D44" s="30">
        <v>726.5</v>
      </c>
      <c r="F44" s="2">
        <f t="shared" si="0"/>
        <v>14232.619999999994</v>
      </c>
      <c r="G44" s="10" t="s">
        <v>97</v>
      </c>
    </row>
    <row r="45" spans="1:7" x14ac:dyDescent="0.2">
      <c r="E45" s="2">
        <v>169.2</v>
      </c>
      <c r="F45" s="2">
        <f t="shared" si="0"/>
        <v>14401.819999999994</v>
      </c>
    </row>
    <row r="46" spans="1:7" x14ac:dyDescent="0.2">
      <c r="E46" s="2">
        <v>21.25</v>
      </c>
      <c r="F46" s="2">
        <f t="shared" si="0"/>
        <v>14423.069999999994</v>
      </c>
    </row>
    <row r="47" spans="1:7" x14ac:dyDescent="0.2">
      <c r="E47" s="2">
        <v>260.2</v>
      </c>
      <c r="F47" s="42">
        <f t="shared" si="0"/>
        <v>14683.269999999995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71"/>
  <sheetViews>
    <sheetView tabSelected="1" workbookViewId="0">
      <selection activeCell="L56" sqref="L56"/>
    </sheetView>
  </sheetViews>
  <sheetFormatPr defaultRowHeight="12.75" x14ac:dyDescent="0.2"/>
  <cols>
    <col min="1" max="1" width="50.42578125" customWidth="1"/>
    <col min="2" max="3" width="9.140625" style="2"/>
    <col min="4" max="4" width="4" customWidth="1"/>
    <col min="5" max="5" width="35.5703125" customWidth="1"/>
    <col min="6" max="7" width="9.140625" style="2"/>
    <col min="8" max="8" width="4.28515625" customWidth="1"/>
    <col min="9" max="9" width="35.5703125" style="8" customWidth="1"/>
    <col min="10" max="10" width="10.28515625" style="2" customWidth="1"/>
    <col min="11" max="11" width="9.140625" style="2"/>
    <col min="12" max="12" width="16.140625" style="2" customWidth="1"/>
    <col min="13" max="13" width="9.140625" style="2"/>
  </cols>
  <sheetData>
    <row r="1" spans="1:15" ht="15.75" x14ac:dyDescent="0.25">
      <c r="A1" s="6" t="s">
        <v>137</v>
      </c>
      <c r="B1" s="57"/>
      <c r="C1" s="57"/>
      <c r="D1" s="6"/>
      <c r="E1" s="6" t="s">
        <v>137</v>
      </c>
      <c r="F1" s="57"/>
      <c r="G1" s="57"/>
      <c r="I1" s="6" t="s">
        <v>137</v>
      </c>
    </row>
    <row r="3" spans="1:15" s="1" customFormat="1" x14ac:dyDescent="0.2">
      <c r="A3" s="1" t="s">
        <v>131</v>
      </c>
      <c r="B3" s="3"/>
      <c r="C3" s="3"/>
      <c r="E3" s="1" t="s">
        <v>130</v>
      </c>
      <c r="F3" s="3"/>
      <c r="G3" s="3"/>
      <c r="I3" s="1" t="s">
        <v>132</v>
      </c>
      <c r="J3" s="3"/>
      <c r="K3" s="3"/>
      <c r="L3" s="3"/>
      <c r="M3" s="3"/>
    </row>
    <row r="5" spans="1:15" ht="15.75" x14ac:dyDescent="0.25">
      <c r="A5" s="6" t="s">
        <v>111</v>
      </c>
      <c r="B5" s="58"/>
      <c r="C5" s="58"/>
      <c r="D5" s="7"/>
      <c r="E5" s="6" t="s">
        <v>111</v>
      </c>
      <c r="F5" s="59"/>
      <c r="G5" s="58"/>
      <c r="I5" s="6"/>
      <c r="J5" s="57" t="s">
        <v>38</v>
      </c>
      <c r="K5" s="80" t="s">
        <v>20</v>
      </c>
      <c r="L5" s="80" t="s">
        <v>21</v>
      </c>
      <c r="M5" s="80" t="s">
        <v>22</v>
      </c>
      <c r="N5" s="74"/>
    </row>
    <row r="6" spans="1:15" x14ac:dyDescent="0.2">
      <c r="A6" s="60" t="s">
        <v>6</v>
      </c>
      <c r="B6" s="61"/>
      <c r="C6" s="61">
        <v>5805.59</v>
      </c>
      <c r="D6" s="8"/>
      <c r="E6" s="60" t="s">
        <v>6</v>
      </c>
      <c r="F6" s="61"/>
      <c r="G6" s="61">
        <f>C22</f>
        <v>6407.2300000000005</v>
      </c>
      <c r="I6" s="60" t="s">
        <v>6</v>
      </c>
      <c r="J6" s="61">
        <v>7897.68</v>
      </c>
      <c r="K6" s="61">
        <v>0</v>
      </c>
      <c r="L6" s="61">
        <v>6366.27</v>
      </c>
      <c r="M6" s="61">
        <v>1531.41</v>
      </c>
    </row>
    <row r="7" spans="1:15" x14ac:dyDescent="0.2">
      <c r="F7" s="11"/>
      <c r="I7" s="8" t="s">
        <v>13</v>
      </c>
      <c r="J7" s="2">
        <v>1242</v>
      </c>
      <c r="L7" s="2">
        <v>1242</v>
      </c>
    </row>
    <row r="8" spans="1:15" x14ac:dyDescent="0.2">
      <c r="A8" t="s">
        <v>13</v>
      </c>
      <c r="B8" s="2">
        <v>1242</v>
      </c>
      <c r="E8" t="s">
        <v>13</v>
      </c>
      <c r="F8" s="11">
        <v>1242</v>
      </c>
      <c r="I8" s="8" t="s">
        <v>14</v>
      </c>
      <c r="J8" s="2">
        <v>1215.74</v>
      </c>
      <c r="M8" s="2">
        <v>1215.74</v>
      </c>
    </row>
    <row r="9" spans="1:15" x14ac:dyDescent="0.2">
      <c r="F9" s="11"/>
      <c r="I9" s="1" t="s">
        <v>36</v>
      </c>
      <c r="J9" s="11">
        <v>5890.65</v>
      </c>
      <c r="M9" s="2">
        <v>5890.65</v>
      </c>
    </row>
    <row r="10" spans="1:15" x14ac:dyDescent="0.2">
      <c r="F10" s="11"/>
      <c r="I10" s="75" t="s">
        <v>37</v>
      </c>
      <c r="J10" s="11">
        <v>2140.31</v>
      </c>
      <c r="K10" s="11">
        <v>2140.31</v>
      </c>
      <c r="L10" s="11"/>
    </row>
    <row r="11" spans="1:15" x14ac:dyDescent="0.2">
      <c r="A11" t="s">
        <v>112</v>
      </c>
      <c r="B11" s="2">
        <v>100</v>
      </c>
      <c r="E11" s="62" t="s">
        <v>113</v>
      </c>
      <c r="F11" s="63">
        <v>86</v>
      </c>
      <c r="I11" s="78" t="s">
        <v>39</v>
      </c>
      <c r="J11" s="79">
        <v>10488.699999999999</v>
      </c>
      <c r="K11" s="79">
        <v>2140.31</v>
      </c>
      <c r="L11" s="79">
        <v>1242</v>
      </c>
      <c r="M11" s="79">
        <v>7106.3899999999994</v>
      </c>
    </row>
    <row r="12" spans="1:15" x14ac:dyDescent="0.2">
      <c r="A12" t="s">
        <v>114</v>
      </c>
      <c r="B12" s="2">
        <v>60</v>
      </c>
      <c r="E12" t="s">
        <v>3</v>
      </c>
      <c r="F12" s="11">
        <v>80</v>
      </c>
      <c r="I12" s="8" t="s">
        <v>135</v>
      </c>
      <c r="J12" s="11">
        <v>195</v>
      </c>
      <c r="K12" s="2">
        <v>70</v>
      </c>
      <c r="L12" s="2">
        <v>90</v>
      </c>
      <c r="M12" s="2">
        <v>35</v>
      </c>
    </row>
    <row r="13" spans="1:15" x14ac:dyDescent="0.2">
      <c r="A13" t="s">
        <v>115</v>
      </c>
      <c r="B13" s="2">
        <v>167</v>
      </c>
      <c r="E13" s="62" t="s">
        <v>136</v>
      </c>
      <c r="F13" s="63">
        <v>86</v>
      </c>
      <c r="I13" s="75" t="s">
        <v>50</v>
      </c>
      <c r="J13" s="11">
        <v>400</v>
      </c>
      <c r="K13" s="11"/>
      <c r="L13" s="11">
        <v>400</v>
      </c>
      <c r="M13" s="11"/>
      <c r="N13" s="9"/>
      <c r="O13" s="9"/>
    </row>
    <row r="14" spans="1:15" x14ac:dyDescent="0.2">
      <c r="A14" t="s">
        <v>116</v>
      </c>
      <c r="B14" s="2">
        <v>20</v>
      </c>
      <c r="E14" t="s">
        <v>7</v>
      </c>
      <c r="F14" s="11">
        <v>976.8</v>
      </c>
      <c r="I14" s="75" t="s">
        <v>51</v>
      </c>
      <c r="J14" s="11">
        <v>2340</v>
      </c>
      <c r="K14" s="11"/>
      <c r="L14" s="11">
        <v>2340</v>
      </c>
      <c r="M14" s="11"/>
      <c r="N14" s="9"/>
      <c r="O14" s="9"/>
    </row>
    <row r="15" spans="1:15" x14ac:dyDescent="0.2">
      <c r="A15" s="9" t="s">
        <v>117</v>
      </c>
      <c r="B15" s="11">
        <v>27.95</v>
      </c>
      <c r="C15" s="11"/>
      <c r="D15" s="9"/>
      <c r="E15" t="s">
        <v>8</v>
      </c>
      <c r="F15" s="11">
        <v>54.16</v>
      </c>
      <c r="I15" s="75" t="s">
        <v>52</v>
      </c>
      <c r="J15" s="11">
        <v>115</v>
      </c>
      <c r="K15" s="11"/>
      <c r="L15" s="11">
        <v>115</v>
      </c>
      <c r="M15" s="11"/>
      <c r="N15" s="9"/>
      <c r="O15" s="9"/>
    </row>
    <row r="16" spans="1:15" x14ac:dyDescent="0.2">
      <c r="A16" s="9" t="s">
        <v>118</v>
      </c>
      <c r="B16" s="11">
        <v>45</v>
      </c>
      <c r="C16" s="11"/>
      <c r="D16" s="9"/>
      <c r="F16" s="11"/>
      <c r="I16" s="75" t="s">
        <v>19</v>
      </c>
      <c r="J16" s="11">
        <v>316.02</v>
      </c>
      <c r="K16" s="11"/>
      <c r="L16" s="11">
        <v>316.02</v>
      </c>
      <c r="M16" s="11"/>
      <c r="N16" s="9"/>
      <c r="O16" s="9"/>
    </row>
    <row r="17" spans="1:15" x14ac:dyDescent="0.2">
      <c r="A17" s="9" t="s">
        <v>119</v>
      </c>
      <c r="B17" s="11">
        <v>80</v>
      </c>
      <c r="C17" s="11"/>
      <c r="D17" s="9"/>
      <c r="F17" s="11"/>
      <c r="I17" s="75" t="s">
        <v>48</v>
      </c>
      <c r="J17" s="11">
        <v>58.46</v>
      </c>
      <c r="K17" s="11"/>
      <c r="L17" s="11">
        <v>58.46</v>
      </c>
      <c r="M17" s="11"/>
      <c r="N17" s="9"/>
      <c r="O17" s="9"/>
    </row>
    <row r="18" spans="1:15" x14ac:dyDescent="0.2">
      <c r="A18" s="9" t="s">
        <v>120</v>
      </c>
      <c r="B18" s="11">
        <v>30.47</v>
      </c>
      <c r="C18" s="11"/>
      <c r="D18" s="9"/>
      <c r="F18" s="11"/>
      <c r="I18" s="75" t="s">
        <v>29</v>
      </c>
      <c r="J18" s="11">
        <v>36.019999999999996</v>
      </c>
      <c r="K18" s="11"/>
      <c r="L18" s="11">
        <v>36.019999999999996</v>
      </c>
      <c r="M18" s="11"/>
      <c r="N18" s="9"/>
      <c r="O18" s="9"/>
    </row>
    <row r="19" spans="1:15" x14ac:dyDescent="0.2">
      <c r="A19" s="9" t="s">
        <v>121</v>
      </c>
      <c r="B19" s="11">
        <v>93</v>
      </c>
      <c r="C19" s="11"/>
      <c r="D19" s="9"/>
      <c r="E19" s="9"/>
      <c r="F19" s="11"/>
      <c r="I19" s="75" t="s">
        <v>17</v>
      </c>
      <c r="J19" s="11">
        <v>68.5</v>
      </c>
      <c r="K19" s="11"/>
      <c r="L19" s="11">
        <v>68.5</v>
      </c>
      <c r="M19" s="11"/>
      <c r="N19" s="9"/>
      <c r="O19" s="9"/>
    </row>
    <row r="20" spans="1:15" x14ac:dyDescent="0.2">
      <c r="A20" s="9" t="s">
        <v>122</v>
      </c>
      <c r="B20" s="11">
        <v>16.940000000000001</v>
      </c>
      <c r="C20" s="11"/>
      <c r="D20" s="64"/>
      <c r="E20" s="9"/>
      <c r="F20" s="11"/>
      <c r="I20" s="75" t="s">
        <v>24</v>
      </c>
      <c r="J20" s="11">
        <v>18.75</v>
      </c>
      <c r="K20" s="11"/>
      <c r="L20" s="11">
        <v>18.75</v>
      </c>
      <c r="M20" s="11"/>
      <c r="N20" s="9"/>
      <c r="O20" s="9"/>
    </row>
    <row r="21" spans="1:15" x14ac:dyDescent="0.2">
      <c r="A21" s="9" t="s">
        <v>99</v>
      </c>
      <c r="B21" s="65">
        <f>SUM(B11:B20)</f>
        <v>640.36</v>
      </c>
      <c r="C21" s="11"/>
      <c r="D21" s="9"/>
      <c r="E21" t="s">
        <v>99</v>
      </c>
      <c r="F21" s="65">
        <f>SUM(F11:F20)</f>
        <v>1282.96</v>
      </c>
      <c r="I21" s="75" t="s">
        <v>25</v>
      </c>
      <c r="J21" s="11">
        <v>29.9</v>
      </c>
      <c r="K21" s="11">
        <v>29.9</v>
      </c>
      <c r="L21" s="11"/>
      <c r="M21" s="11"/>
      <c r="N21" s="9"/>
      <c r="O21" s="9"/>
    </row>
    <row r="22" spans="1:15" x14ac:dyDescent="0.2">
      <c r="A22" s="66" t="s">
        <v>58</v>
      </c>
      <c r="B22" s="67"/>
      <c r="C22" s="67">
        <f>C6+B8-B21</f>
        <v>6407.2300000000005</v>
      </c>
      <c r="D22" s="9"/>
      <c r="E22" s="66" t="s">
        <v>58</v>
      </c>
      <c r="F22" s="67"/>
      <c r="G22" s="67">
        <f>G6+F8-F21</f>
        <v>6366.27</v>
      </c>
      <c r="I22" s="75" t="s">
        <v>27</v>
      </c>
      <c r="J22" s="11">
        <v>56.98</v>
      </c>
      <c r="K22" s="11"/>
      <c r="L22" s="11"/>
      <c r="M22" s="11">
        <v>56.98</v>
      </c>
      <c r="N22" s="9"/>
      <c r="O22" s="9"/>
    </row>
    <row r="23" spans="1:15" x14ac:dyDescent="0.2">
      <c r="F23" s="11"/>
      <c r="I23" s="75" t="s">
        <v>28</v>
      </c>
      <c r="J23" s="11">
        <v>37.479999999999997</v>
      </c>
      <c r="K23" s="11"/>
      <c r="L23" s="11"/>
      <c r="M23" s="11">
        <v>37.479999999999997</v>
      </c>
      <c r="N23" s="9"/>
      <c r="O23" s="9"/>
    </row>
    <row r="24" spans="1:15" x14ac:dyDescent="0.2">
      <c r="F24" s="11"/>
      <c r="I24" s="75" t="s">
        <v>30</v>
      </c>
      <c r="J24" s="71">
        <v>2060.87</v>
      </c>
      <c r="K24" s="11">
        <v>2060.87</v>
      </c>
      <c r="L24" s="11"/>
      <c r="M24" s="11"/>
      <c r="N24" s="9"/>
      <c r="O24" s="9"/>
    </row>
    <row r="25" spans="1:15" ht="15.75" x14ac:dyDescent="0.25">
      <c r="A25" s="6" t="s">
        <v>123</v>
      </c>
      <c r="B25" s="57"/>
      <c r="C25" s="57"/>
      <c r="D25" s="6"/>
      <c r="E25" s="6" t="s">
        <v>123</v>
      </c>
      <c r="F25" s="68"/>
      <c r="G25" s="57"/>
      <c r="I25" s="75" t="s">
        <v>49</v>
      </c>
      <c r="J25" s="71">
        <v>38.71</v>
      </c>
      <c r="K25" s="11">
        <v>38.71</v>
      </c>
      <c r="L25" s="11"/>
      <c r="M25" s="11"/>
      <c r="N25" s="9"/>
      <c r="O25" s="9"/>
    </row>
    <row r="26" spans="1:15" x14ac:dyDescent="0.2">
      <c r="A26" s="69" t="s">
        <v>6</v>
      </c>
      <c r="B26" s="70"/>
      <c r="C26" s="70">
        <v>1600.49</v>
      </c>
      <c r="E26" s="69" t="s">
        <v>6</v>
      </c>
      <c r="F26" s="70"/>
      <c r="G26" s="70">
        <f>C37</f>
        <v>1764.4899999999998</v>
      </c>
      <c r="I26" s="75" t="s">
        <v>15</v>
      </c>
      <c r="J26" s="11">
        <v>602.5</v>
      </c>
      <c r="K26" s="11"/>
      <c r="L26" s="11"/>
      <c r="M26" s="11">
        <v>602.5</v>
      </c>
      <c r="N26" s="9"/>
      <c r="O26" s="9"/>
    </row>
    <row r="27" spans="1:15" x14ac:dyDescent="0.2">
      <c r="F27" s="11"/>
      <c r="I27" s="78" t="s">
        <v>40</v>
      </c>
      <c r="J27" s="79">
        <v>6374.19</v>
      </c>
      <c r="K27" s="79">
        <v>2199.48</v>
      </c>
      <c r="L27" s="79">
        <v>3442.75</v>
      </c>
      <c r="M27" s="79">
        <v>731.96</v>
      </c>
      <c r="N27" s="9"/>
      <c r="O27" s="9"/>
    </row>
    <row r="28" spans="1:15" x14ac:dyDescent="0.2">
      <c r="A28" t="s">
        <v>14</v>
      </c>
      <c r="B28" s="2">
        <v>861</v>
      </c>
      <c r="E28" t="s">
        <v>14</v>
      </c>
      <c r="F28" s="11">
        <v>948.55</v>
      </c>
      <c r="I28" s="75"/>
      <c r="J28" s="11"/>
      <c r="K28" s="11"/>
      <c r="L28" s="11"/>
      <c r="M28" s="11"/>
      <c r="N28" s="9"/>
      <c r="O28" s="9"/>
    </row>
    <row r="29" spans="1:15" x14ac:dyDescent="0.2">
      <c r="F29" s="11"/>
      <c r="I29" s="15" t="s">
        <v>58</v>
      </c>
      <c r="J29" s="77">
        <v>12012.189999999999</v>
      </c>
      <c r="K29" s="70">
        <v>-59.170000000000073</v>
      </c>
      <c r="L29" s="70">
        <v>4165.5200000000004</v>
      </c>
      <c r="M29" s="70">
        <v>7905.8399999999992</v>
      </c>
      <c r="N29" s="9"/>
      <c r="O29" s="9"/>
    </row>
    <row r="30" spans="1:15" x14ac:dyDescent="0.2">
      <c r="F30" s="11"/>
      <c r="I30" s="75"/>
      <c r="J30" s="11"/>
      <c r="K30" s="11"/>
      <c r="L30" s="11"/>
      <c r="M30" s="11"/>
      <c r="N30" s="9"/>
      <c r="O30" s="9"/>
    </row>
    <row r="31" spans="1:15" x14ac:dyDescent="0.2">
      <c r="A31" t="s">
        <v>124</v>
      </c>
      <c r="B31" s="2">
        <v>267</v>
      </c>
      <c r="E31" t="s">
        <v>2</v>
      </c>
      <c r="F31" s="11">
        <v>506.47</v>
      </c>
      <c r="I31" s="75" t="s">
        <v>46</v>
      </c>
      <c r="J31" s="11">
        <v>12595.82</v>
      </c>
      <c r="K31" s="11"/>
      <c r="L31" s="11"/>
      <c r="M31" s="11"/>
      <c r="N31" s="9"/>
      <c r="O31" s="9"/>
    </row>
    <row r="32" spans="1:15" x14ac:dyDescent="0.2">
      <c r="A32" t="s">
        <v>15</v>
      </c>
      <c r="B32" s="11">
        <v>430</v>
      </c>
      <c r="E32" t="s">
        <v>15</v>
      </c>
      <c r="F32" s="11">
        <v>450</v>
      </c>
      <c r="I32" s="75"/>
      <c r="J32" s="11"/>
      <c r="K32" s="11"/>
      <c r="L32" s="11"/>
      <c r="M32" s="11"/>
      <c r="N32" s="9"/>
      <c r="O32" s="9"/>
    </row>
    <row r="33" spans="1:15" x14ac:dyDescent="0.2">
      <c r="A33" t="s">
        <v>99</v>
      </c>
      <c r="B33" s="65">
        <f>SUM(B31:B32)</f>
        <v>697</v>
      </c>
      <c r="E33" t="s">
        <v>0</v>
      </c>
      <c r="F33" s="11">
        <v>25.16</v>
      </c>
      <c r="I33" s="75" t="s">
        <v>41</v>
      </c>
      <c r="J33" s="11">
        <v>570.69000000000005</v>
      </c>
      <c r="K33" s="11" t="s">
        <v>109</v>
      </c>
      <c r="L33" s="11"/>
      <c r="M33" s="11"/>
      <c r="N33" s="9"/>
      <c r="O33" s="9"/>
    </row>
    <row r="34" spans="1:15" x14ac:dyDescent="0.2">
      <c r="B34" s="71"/>
      <c r="E34" s="62" t="s">
        <v>1</v>
      </c>
      <c r="F34" s="11">
        <v>100</v>
      </c>
      <c r="I34" s="75" t="s">
        <v>47</v>
      </c>
      <c r="J34" s="11">
        <v>12.940000000000509</v>
      </c>
      <c r="K34" s="11"/>
      <c r="L34" s="11"/>
      <c r="M34" s="11"/>
      <c r="N34" s="9"/>
      <c r="O34" s="9"/>
    </row>
    <row r="35" spans="1:15" x14ac:dyDescent="0.2">
      <c r="B35" s="11"/>
      <c r="E35" s="62" t="s">
        <v>12</v>
      </c>
      <c r="F35" s="11">
        <v>100</v>
      </c>
      <c r="I35" s="75"/>
      <c r="J35" s="11"/>
      <c r="K35" s="11"/>
      <c r="L35" s="11"/>
      <c r="M35" s="11"/>
      <c r="N35" s="9"/>
      <c r="O35" s="9"/>
    </row>
    <row r="36" spans="1:15" x14ac:dyDescent="0.2">
      <c r="B36" s="11"/>
      <c r="E36" t="s">
        <v>99</v>
      </c>
      <c r="F36" s="65">
        <f>SUM(F31:F35)</f>
        <v>1181.6300000000001</v>
      </c>
      <c r="I36" s="75" t="s">
        <v>134</v>
      </c>
      <c r="J36" s="11"/>
      <c r="K36" s="11"/>
      <c r="L36" s="11"/>
      <c r="M36" s="11"/>
      <c r="N36" s="9"/>
      <c r="O36" s="9"/>
    </row>
    <row r="37" spans="1:15" x14ac:dyDescent="0.2">
      <c r="A37" s="72" t="s">
        <v>58</v>
      </c>
      <c r="B37" s="70"/>
      <c r="C37" s="70">
        <f>C26+B28-B33</f>
        <v>1764.4899999999998</v>
      </c>
      <c r="E37" s="72" t="s">
        <v>58</v>
      </c>
      <c r="F37" s="70"/>
      <c r="G37" s="70">
        <f>G26+F28-F36</f>
        <v>1531.4099999999999</v>
      </c>
      <c r="I37" s="75"/>
      <c r="J37" s="71"/>
      <c r="K37" s="11"/>
      <c r="L37" s="11"/>
      <c r="M37" s="11"/>
      <c r="N37" s="9"/>
      <c r="O37" s="9"/>
    </row>
    <row r="38" spans="1:15" x14ac:dyDescent="0.2">
      <c r="D38" s="1"/>
      <c r="F38" s="11"/>
      <c r="N38" s="9"/>
      <c r="O38" s="9"/>
    </row>
    <row r="39" spans="1:15" ht="15.75" x14ac:dyDescent="0.25">
      <c r="A39" s="76" t="s">
        <v>125</v>
      </c>
      <c r="B39" s="16"/>
      <c r="C39" s="77">
        <f>C37+C22</f>
        <v>8171.72</v>
      </c>
      <c r="E39" s="76" t="s">
        <v>125</v>
      </c>
      <c r="F39" s="16"/>
      <c r="G39" s="77">
        <f>G37+G22</f>
        <v>7897.68</v>
      </c>
      <c r="N39" s="9"/>
      <c r="O39" s="9"/>
    </row>
    <row r="40" spans="1:15" x14ac:dyDescent="0.2">
      <c r="F40" s="11"/>
      <c r="I40" s="1" t="s">
        <v>133</v>
      </c>
      <c r="J40" s="50"/>
      <c r="K40" s="11"/>
      <c r="L40" s="11"/>
      <c r="M40" s="11"/>
      <c r="N40" s="11"/>
      <c r="O40" s="9"/>
    </row>
    <row r="41" spans="1:15" ht="15.75" x14ac:dyDescent="0.25">
      <c r="F41" s="11"/>
      <c r="I41" s="11"/>
      <c r="J41" s="57" t="s">
        <v>38</v>
      </c>
      <c r="K41" s="80" t="s">
        <v>20</v>
      </c>
      <c r="L41" s="80" t="s">
        <v>21</v>
      </c>
      <c r="M41" s="80" t="s">
        <v>22</v>
      </c>
      <c r="N41" s="11"/>
      <c r="O41" s="9"/>
    </row>
    <row r="42" spans="1:15" x14ac:dyDescent="0.2">
      <c r="E42" s="62" t="s">
        <v>126</v>
      </c>
      <c r="F42" s="63"/>
      <c r="I42" s="61" t="s">
        <v>92</v>
      </c>
      <c r="J42" s="61">
        <v>12012.189999999999</v>
      </c>
      <c r="K42" s="61">
        <v>-59.170000000000073</v>
      </c>
      <c r="L42" s="61">
        <v>4165.5200000000004</v>
      </c>
      <c r="M42" s="61">
        <v>7905.8399999999992</v>
      </c>
      <c r="N42" s="11"/>
      <c r="O42" s="9"/>
    </row>
    <row r="43" spans="1:15" x14ac:dyDescent="0.2">
      <c r="A43" s="1"/>
      <c r="B43" s="3"/>
      <c r="C43" s="3"/>
      <c r="E43" s="62" t="s">
        <v>127</v>
      </c>
      <c r="F43" s="63">
        <v>35</v>
      </c>
      <c r="I43" s="11" t="s">
        <v>14</v>
      </c>
      <c r="J43" s="11"/>
      <c r="K43" s="11"/>
      <c r="L43" s="11"/>
      <c r="M43" s="11">
        <v>1453.15</v>
      </c>
      <c r="N43" s="11"/>
      <c r="O43" s="9"/>
    </row>
    <row r="44" spans="1:15" x14ac:dyDescent="0.2">
      <c r="E44" s="62" t="s">
        <v>128</v>
      </c>
      <c r="F44" s="63">
        <v>65</v>
      </c>
      <c r="I44" s="50" t="s">
        <v>98</v>
      </c>
      <c r="J44" s="11"/>
      <c r="K44" s="11">
        <v>4535.49</v>
      </c>
      <c r="L44" s="11"/>
      <c r="M44" s="11"/>
      <c r="N44" s="11"/>
    </row>
    <row r="45" spans="1:15" x14ac:dyDescent="0.2">
      <c r="E45" s="62" t="s">
        <v>129</v>
      </c>
      <c r="F45" s="63">
        <v>86</v>
      </c>
      <c r="I45" s="78" t="s">
        <v>39</v>
      </c>
      <c r="J45" s="79">
        <f>SUM(K45:M45)</f>
        <v>5988.6399999999994</v>
      </c>
      <c r="K45" s="79">
        <f t="shared" ref="K45:M45" si="0">K44+K43</f>
        <v>4535.49</v>
      </c>
      <c r="L45" s="79">
        <f t="shared" si="0"/>
        <v>0</v>
      </c>
      <c r="M45" s="79">
        <f t="shared" si="0"/>
        <v>1453.15</v>
      </c>
      <c r="N45" s="11"/>
    </row>
    <row r="46" spans="1:15" x14ac:dyDescent="0.2">
      <c r="E46" s="62"/>
      <c r="F46" s="73">
        <f>SUM(F43:F45)</f>
        <v>186</v>
      </c>
      <c r="I46" s="11" t="s">
        <v>100</v>
      </c>
      <c r="J46" s="11"/>
      <c r="K46" s="11">
        <v>2464</v>
      </c>
      <c r="L46" s="11"/>
      <c r="M46" s="11"/>
      <c r="N46" s="11"/>
    </row>
    <row r="47" spans="1:15" x14ac:dyDescent="0.2">
      <c r="I47" s="11" t="s">
        <v>101</v>
      </c>
      <c r="J47" s="11"/>
      <c r="K47" s="11"/>
      <c r="L47" s="11"/>
      <c r="M47" s="11">
        <v>726.5</v>
      </c>
      <c r="N47" s="11"/>
    </row>
    <row r="48" spans="1:15" x14ac:dyDescent="0.2">
      <c r="I48" s="11" t="s">
        <v>102</v>
      </c>
      <c r="J48" s="11"/>
      <c r="K48" s="11"/>
      <c r="L48" s="11">
        <v>80</v>
      </c>
      <c r="M48" s="11"/>
      <c r="N48" s="11"/>
    </row>
    <row r="49" spans="9:14" x14ac:dyDescent="0.2">
      <c r="I49" s="11" t="s">
        <v>103</v>
      </c>
      <c r="J49" s="11"/>
      <c r="K49" s="11">
        <v>60</v>
      </c>
      <c r="L49" s="11"/>
      <c r="M49" s="11"/>
      <c r="N49" s="11"/>
    </row>
    <row r="50" spans="9:14" x14ac:dyDescent="0.2">
      <c r="I50" s="78" t="s">
        <v>40</v>
      </c>
      <c r="J50" s="79">
        <f>SUM(K50:M50)</f>
        <v>3330.5</v>
      </c>
      <c r="K50" s="79">
        <f t="shared" ref="K50:M50" si="1">SUM(K46:K49)</f>
        <v>2524</v>
      </c>
      <c r="L50" s="79">
        <f t="shared" si="1"/>
        <v>80</v>
      </c>
      <c r="M50" s="79">
        <f t="shared" si="1"/>
        <v>726.5</v>
      </c>
      <c r="N50" s="11"/>
    </row>
    <row r="51" spans="9:14" x14ac:dyDescent="0.2">
      <c r="I51" s="81" t="s">
        <v>104</v>
      </c>
      <c r="J51" s="82">
        <v>14670.33</v>
      </c>
      <c r="K51" s="83">
        <f>K42+K45-K50</f>
        <v>1952.3199999999997</v>
      </c>
      <c r="L51" s="83">
        <f t="shared" ref="L51:M51" si="2">L42+L45-L50</f>
        <v>4085.5200000000004</v>
      </c>
      <c r="M51" s="83">
        <f t="shared" si="2"/>
        <v>8632.49</v>
      </c>
      <c r="N51" s="2"/>
    </row>
    <row r="52" spans="9:14" x14ac:dyDescent="0.2">
      <c r="I52" s="2"/>
      <c r="N52" s="2"/>
    </row>
    <row r="53" spans="9:14" x14ac:dyDescent="0.2">
      <c r="I53" s="2"/>
      <c r="N53" s="2"/>
    </row>
    <row r="54" spans="9:14" x14ac:dyDescent="0.2">
      <c r="I54" s="2"/>
      <c r="N54" s="2"/>
    </row>
    <row r="55" spans="9:14" x14ac:dyDescent="0.2">
      <c r="I55" s="2"/>
      <c r="N55" s="2"/>
    </row>
    <row r="56" spans="9:14" x14ac:dyDescent="0.2">
      <c r="I56" s="2"/>
      <c r="N56" s="2"/>
    </row>
    <row r="57" spans="9:14" x14ac:dyDescent="0.2">
      <c r="I57" s="2"/>
      <c r="J57" s="84"/>
      <c r="N57" s="2"/>
    </row>
    <row r="58" spans="9:14" x14ac:dyDescent="0.2">
      <c r="I58" s="2"/>
      <c r="N58" s="2"/>
    </row>
    <row r="59" spans="9:14" x14ac:dyDescent="0.2">
      <c r="I59" s="2"/>
      <c r="N59" s="2"/>
    </row>
    <row r="60" spans="9:14" x14ac:dyDescent="0.2">
      <c r="I60" s="2"/>
      <c r="N60" s="2"/>
    </row>
    <row r="61" spans="9:14" x14ac:dyDescent="0.2">
      <c r="I61" s="2"/>
      <c r="N61" s="2"/>
    </row>
    <row r="62" spans="9:14" x14ac:dyDescent="0.2">
      <c r="I62" s="2"/>
      <c r="N62" s="2"/>
    </row>
    <row r="63" spans="9:14" x14ac:dyDescent="0.2">
      <c r="I63" s="2"/>
      <c r="N63" s="2"/>
    </row>
    <row r="64" spans="9:14" x14ac:dyDescent="0.2">
      <c r="I64" s="2"/>
      <c r="N64" s="2"/>
    </row>
    <row r="65" spans="9:13" x14ac:dyDescent="0.2">
      <c r="I65" s="2"/>
    </row>
    <row r="66" spans="9:13" x14ac:dyDescent="0.2">
      <c r="I66" s="2"/>
      <c r="M66"/>
    </row>
    <row r="67" spans="9:13" x14ac:dyDescent="0.2">
      <c r="I67" s="2"/>
      <c r="M67"/>
    </row>
    <row r="68" spans="9:13" x14ac:dyDescent="0.2">
      <c r="I68" s="2"/>
      <c r="M68"/>
    </row>
    <row r="69" spans="9:13" x14ac:dyDescent="0.2">
      <c r="I69" s="2"/>
      <c r="M69"/>
    </row>
    <row r="70" spans="9:13" x14ac:dyDescent="0.2">
      <c r="I70" s="2"/>
      <c r="M70"/>
    </row>
    <row r="71" spans="9:13" x14ac:dyDescent="0.2">
      <c r="I71" s="2"/>
      <c r="M71"/>
    </row>
  </sheetData>
  <pageMargins left="0.7" right="0.7" top="0.75" bottom="0.75" header="0.3" footer="0.3"/>
  <pageSetup paperSize="8" scale="93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MAIN</vt:lpstr>
      <vt:lpstr>Sheet3</vt:lpstr>
      <vt:lpstr>3 YEARS</vt:lpstr>
    </vt:vector>
  </TitlesOfParts>
  <Company>UGIS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Finley</dc:creator>
  <cp:lastModifiedBy>Julie</cp:lastModifiedBy>
  <cp:lastPrinted>2018-11-01T15:58:35Z</cp:lastPrinted>
  <dcterms:created xsi:type="dcterms:W3CDTF">2017-07-10T12:15:17Z</dcterms:created>
  <dcterms:modified xsi:type="dcterms:W3CDTF">2018-11-08T11:25:55Z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799ea1d7-48a8-482b-92c5-2c4873688d0b</vt:lpwstr>
  </property>
  <property fmtid="{D5CDD505-2E9C-101B-9397-08002B2CF9AE}" pid="3" name="UNICREDIT_CLASSIFICATION">
    <vt:lpwstr>UNICREDIT_PUBLIC</vt:lpwstr>
  </property>
  <property fmtid="{D5CDD505-2E9C-101B-9397-08002B2CF9AE}" pid="4" name="UBISClassification">
    <vt:lpwstr>PUBLIC</vt:lpwstr>
  </property>
</Properties>
</file>